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hsncfl-my.sharepoint.com/personal/kate_santich_hsncfl_org/Documents/Documents/HSN/HSN website/Documents for website/"/>
    </mc:Choice>
  </mc:AlternateContent>
  <bookViews>
    <workbookView xWindow="0" yWindow="0" windowWidth="23040" windowHeight="7524"/>
  </bookViews>
  <sheets>
    <sheet name="Rent Calc" sheetId="1" r:id="rId1"/>
    <sheet name="Information &amp; Definitions" sheetId="3" r:id="rId2"/>
    <sheet name="RRH Tapering Guide" sheetId="2" r:id="rId3"/>
    <sheet name="Income Limi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8" i="1" l="1"/>
  <c r="I121" i="1" l="1"/>
  <c r="I112" i="1" l="1"/>
  <c r="O135" i="1" s="1"/>
  <c r="I34" i="1" l="1"/>
  <c r="I124" i="1" l="1"/>
  <c r="C15" i="2"/>
  <c r="I52" i="1"/>
  <c r="P141" i="1" l="1"/>
  <c r="Q145" i="1"/>
  <c r="Q139" i="1"/>
  <c r="O139" i="1"/>
  <c r="Q144" i="1"/>
  <c r="D14" i="2"/>
  <c r="C10" i="2"/>
  <c r="C11" i="2"/>
  <c r="P136" i="1"/>
  <c r="Q140" i="1"/>
  <c r="Q146" i="1"/>
  <c r="C12" i="2"/>
  <c r="P139" i="1"/>
  <c r="Q143" i="1"/>
  <c r="Q138" i="1"/>
  <c r="Q134" i="1"/>
  <c r="Q135" i="1"/>
  <c r="Q136" i="1"/>
  <c r="Q137" i="1"/>
  <c r="O140" i="1"/>
  <c r="P142" i="1"/>
  <c r="D17" i="2"/>
  <c r="D13" i="2"/>
  <c r="C14" i="2"/>
  <c r="P134" i="1"/>
  <c r="D15" i="2"/>
  <c r="P138" i="1"/>
  <c r="Q142" i="1"/>
  <c r="O134" i="1"/>
  <c r="O136" i="1"/>
  <c r="O137" i="1"/>
  <c r="O138" i="1"/>
  <c r="P140" i="1"/>
  <c r="P143" i="1"/>
  <c r="D16" i="2"/>
  <c r="D10" i="2"/>
  <c r="C13" i="2"/>
  <c r="Q141" i="1"/>
  <c r="P135" i="1"/>
  <c r="P137" i="1"/>
  <c r="P144" i="1"/>
  <c r="D11" i="2"/>
  <c r="B12" i="2"/>
  <c r="B8" i="2"/>
  <c r="B7" i="2"/>
  <c r="B10" i="2"/>
  <c r="B11" i="2"/>
  <c r="B6" i="2"/>
  <c r="B9" i="2"/>
  <c r="C6" i="2"/>
  <c r="D9" i="2"/>
  <c r="C7" i="2"/>
  <c r="C16" i="2"/>
  <c r="D6" i="2"/>
  <c r="D18" i="2"/>
  <c r="C8" i="2"/>
  <c r="D7" i="2"/>
  <c r="C9" i="2"/>
  <c r="D8" i="2"/>
  <c r="D12" i="2"/>
  <c r="L6" i="1" l="1"/>
  <c r="L5" i="1"/>
  <c r="L4" i="1"/>
  <c r="L3" i="1"/>
  <c r="I59" i="1"/>
  <c r="C66" i="1" s="1"/>
  <c r="L7" i="1" l="1"/>
  <c r="L8" i="1"/>
  <c r="I48" i="1"/>
  <c r="I45" i="1"/>
  <c r="I30" i="1"/>
  <c r="I31" i="1"/>
  <c r="I36" i="1"/>
  <c r="I28" i="1"/>
  <c r="I29" i="1"/>
  <c r="I32" i="1"/>
  <c r="I33" i="1"/>
  <c r="I35" i="1"/>
  <c r="I37" i="1"/>
  <c r="I27" i="1"/>
  <c r="I26" i="1"/>
  <c r="I39" i="1" l="1"/>
  <c r="L10" i="1"/>
  <c r="C11" i="1" s="1"/>
  <c r="I100" i="1" s="1"/>
  <c r="I41" i="1" l="1"/>
  <c r="I94" i="1" s="1"/>
  <c r="C68" i="1"/>
  <c r="I57" i="1" l="1"/>
  <c r="C73" i="1" s="1"/>
  <c r="C72" i="1"/>
  <c r="I72" i="1" l="1"/>
  <c r="I73" i="1" l="1"/>
  <c r="I92" i="1" s="1"/>
  <c r="C75" i="1"/>
</calcChain>
</file>

<file path=xl/sharedStrings.xml><?xml version="1.0" encoding="utf-8"?>
<sst xmlns="http://schemas.openxmlformats.org/spreadsheetml/2006/main" count="139" uniqueCount="127">
  <si>
    <t>Color Code:</t>
  </si>
  <si>
    <t>Sub-recipient Agency Name and Project EDA:</t>
  </si>
  <si>
    <t>= Must Enter Data Here</t>
  </si>
  <si>
    <t>Type of Permanent Housing:</t>
  </si>
  <si>
    <t>= Must Enter if for RRH</t>
  </si>
  <si>
    <t>Program Participant 1 - HMIS #:</t>
  </si>
  <si>
    <t>= Calculated Value</t>
  </si>
  <si>
    <t>Program Participant 2 - HMIS #:</t>
  </si>
  <si>
    <t>=May Enter Data Here (Main Option)</t>
  </si>
  <si>
    <t>Date of Enrollment:</t>
  </si>
  <si>
    <t>=May Enter Data Here (Alterantive Option)</t>
  </si>
  <si>
    <t>Housing Move-In Date:</t>
  </si>
  <si>
    <t>Date This Form Completed:</t>
  </si>
  <si>
    <t>Date Next Rent Due (based on lease agreement):</t>
  </si>
  <si>
    <t># of Full Months Receiving Rental Assistance in RRH Program</t>
  </si>
  <si>
    <t>RRH Only: Request extension from HSN if needed</t>
  </si>
  <si>
    <t>INSTRUCTIONS</t>
  </si>
  <si>
    <t xml:space="preserve">In first month of rental assistance, complete this form and upload to "Client Files" in HMIS. When there is a CHANGE in income, rent amount, utility allowance, etc., complete a new Rent Calculation form and upload to "Client Files" in HMIS. </t>
  </si>
  <si>
    <t>GROSS HOUSEHOLD INCOME</t>
  </si>
  <si>
    <t xml:space="preserve">Total Number of Members in Household </t>
  </si>
  <si>
    <t>Total Number in Household Receiving Income</t>
  </si>
  <si>
    <t xml:space="preserve">The total income of the household (Annual Gross Income) is from all sources anticipated to be received in the 12-month period following the effective date of the income certification. </t>
  </si>
  <si>
    <t>Fill in all applicable income fields</t>
  </si>
  <si>
    <r>
      <t>Cash Income from All Sources for All Family Members</t>
    </r>
    <r>
      <rPr>
        <b/>
        <u/>
        <sz val="9"/>
        <rFont val="Calibri"/>
        <family val="2"/>
      </rPr>
      <t xml:space="preserve"> Age 18+</t>
    </r>
  </si>
  <si>
    <t>Person Earning Income and Name/Description of Earnings</t>
  </si>
  <si>
    <t>Hourly Wage (A)</t>
  </si>
  <si>
    <t>Average or Expected # of Hours Worked Per Week (B)</t>
  </si>
  <si>
    <t>Fixed Amount Earned Per Week (C)</t>
  </si>
  <si>
    <t>Fixed Amount Earned Per Month (D)</t>
  </si>
  <si>
    <t>Fixed Amount Earned Per Year (E)</t>
  </si>
  <si>
    <t>ANNUALIZED INCOME</t>
  </si>
  <si>
    <t>Earned Income Source #1</t>
  </si>
  <si>
    <t>Earned Income Source #2</t>
  </si>
  <si>
    <t>Self-employmeent/business Income</t>
  </si>
  <si>
    <t>Interest, Dividend &amp; Assest Income</t>
  </si>
  <si>
    <t>TANF/Public Assistance (Cash) Benefits</t>
  </si>
  <si>
    <t>Pension/Retirement Income</t>
  </si>
  <si>
    <t>Unemployment Income</t>
  </si>
  <si>
    <t>Social Security or Disability Income (SSI, SSDI) #1</t>
  </si>
  <si>
    <t>Social Security or Disability Income (SSI, SSDI) #2</t>
  </si>
  <si>
    <t>Alimony, Child Support &amp; Foster Care Income</t>
  </si>
  <si>
    <t>Other (please specify)</t>
  </si>
  <si>
    <t>ANNUAL GROSS INCOME</t>
  </si>
  <si>
    <t xml:space="preserve"> </t>
  </si>
  <si>
    <t>MONTHLY GROSS INCOME</t>
  </si>
  <si>
    <t>ALLOWANCES  (Deductions from Annual Gross Income):</t>
  </si>
  <si>
    <t>Total Number of Dependents in Family</t>
  </si>
  <si>
    <r>
      <t>($480 deduction for each)</t>
    </r>
    <r>
      <rPr>
        <i/>
        <sz val="8"/>
        <rFont val="Calibri"/>
        <family val="2"/>
      </rPr>
      <t xml:space="preserve"> Dependents include household members under  the age of 18, elderly dependents, disabled, or full-time students under age 24, but NOT the family head, spouse or foster children.  </t>
    </r>
  </si>
  <si>
    <t>Is the head, spouse or sole member at least 62 years of age or disabled?</t>
  </si>
  <si>
    <t>No</t>
  </si>
  <si>
    <t xml:space="preserve">This allowance is provided to any family whose HEAD, SPOUSE, OR SOLE MEMBER is at least 62 years of age OR is disabled. This deduction always applies to households with persons with HIV/AIDS if they are the head, spouse, or sole member at least 62 years of age.  (ONLY ONE $400 DEDUCTION PER FAMILY/HOUSEHOLD PER YEAR) </t>
  </si>
  <si>
    <t>Reasonable childcare expenses</t>
  </si>
  <si>
    <t>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NOT REIMBURSED FROM ANY OTHER SOURCES ARE ALLOWED)</t>
  </si>
  <si>
    <t>Enter only one</t>
  </si>
  <si>
    <t>Weekly</t>
  </si>
  <si>
    <t>Biweekly</t>
  </si>
  <si>
    <t>Monthly</t>
  </si>
  <si>
    <t>Quarterly</t>
  </si>
  <si>
    <t>Yearly</t>
  </si>
  <si>
    <t>Allowable Expense Deduction</t>
  </si>
  <si>
    <t>Total Expenses for Elderly or Disabled Family Members</t>
  </si>
  <si>
    <t>This allowance covers reasonable expenses anticipated during the period for attendant care (provided by a non-household member) and/or auxiliary apparatus for any disabled household member that enables that person or any other household member to work. Deduction may not exceed the amount of income generated by the person enabled towork. (ONLY EXPENSES NOT REIMBURSED FROM ANY OTHER SOURCES ARE ALLOWED.)</t>
  </si>
  <si>
    <t>Total Non-Reimbursed Medical Expenses</t>
  </si>
  <si>
    <t>3% of Annual Gross Income</t>
  </si>
  <si>
    <t>ADJUSTED INCOME</t>
  </si>
  <si>
    <t>ANNUAL ADJUSTED INCOME</t>
  </si>
  <si>
    <t>TOTAL ALLOWANCES</t>
  </si>
  <si>
    <t>**MONTHLY ADJUSTED INCOME</t>
  </si>
  <si>
    <t>Monthly Adjusted Income as % AMI</t>
  </si>
  <si>
    <t>AMI</t>
  </si>
  <si>
    <t>TOTAL HOUSING COST CALCULATION</t>
  </si>
  <si>
    <t>TOTAL MONTHLY RENT PER CURRENT LEASE AGREEMENT</t>
  </si>
  <si>
    <t>IS THE TENANT RESPONSIBLE FOR ANY BASIC UTILITIES (ELECTRIC, WATER, SEWER, GAS)?</t>
  </si>
  <si>
    <t>UTILITY ALLOWANCE</t>
  </si>
  <si>
    <t>If above response is no, enter $0. If yes, enter the Utility Allowance amount provided to you by HSN.</t>
  </si>
  <si>
    <t>PSH Only</t>
  </si>
  <si>
    <t>SELECT THE HIGHER OF METHOD #1 OR METHOD #2</t>
  </si>
  <si>
    <t>AND ENTER INTO LINE 115</t>
  </si>
  <si>
    <r>
      <rPr>
        <b/>
        <sz val="10"/>
        <color theme="1"/>
        <rFont val="Calibri"/>
        <family val="2"/>
        <scheme val="minor"/>
      </rPr>
      <t>METHOD 1</t>
    </r>
    <r>
      <rPr>
        <sz val="10"/>
        <color theme="1"/>
        <rFont val="Calibri"/>
        <family val="2"/>
        <scheme val="minor"/>
      </rPr>
      <t>: 30% OF MONTHLY ADJUSTED INCOME</t>
    </r>
  </si>
  <si>
    <t>OR</t>
  </si>
  <si>
    <r>
      <rPr>
        <b/>
        <sz val="10"/>
        <color theme="1"/>
        <rFont val="Calibri"/>
        <family val="2"/>
        <scheme val="minor"/>
      </rPr>
      <t>METHOD 2</t>
    </r>
    <r>
      <rPr>
        <sz val="10"/>
        <color theme="1"/>
        <rFont val="Calibri"/>
        <family val="2"/>
        <scheme val="minor"/>
      </rPr>
      <t>: 10% OF MONTHLY GROSS INCOME</t>
    </r>
  </si>
  <si>
    <t>RRH Only</t>
  </si>
  <si>
    <t>SELECT THE LOWER OF METHOD #1 OR METHOD #2</t>
  </si>
  <si>
    <t>METHOD 1: RRH TAPERING GUIDE</t>
  </si>
  <si>
    <t>Based on RRH Tapering Calculation Guide, what is the Tapering Speed for the tenant?</t>
  </si>
  <si>
    <t>The Tapering Guide offers a suggestion of what a tenant contribution towards housing and utility allowance could look like.</t>
  </si>
  <si>
    <t>METHOD 2: RRH COLLABORATIVE DISCUSSION WITH PARTICIPANT</t>
  </si>
  <si>
    <t xml:space="preserve">After discussing with the tenant, what are they able to pay towards rent and utility allowance. Put $0 for a zero-income household. </t>
  </si>
  <si>
    <t>RENT CONTRIBUTION</t>
  </si>
  <si>
    <t>TOTAL HOUSING COSTS (RENT + UTILITIY ALLOWANCE)</t>
  </si>
  <si>
    <t>TOTAL AMOUNT THAT CAN BE CONTRIBUTED TOWARDS HOUSING COSTS (RENT CONTRIBUTION + UTILITY ALLOWANCE)</t>
  </si>
  <si>
    <t>Amount to be applied towards utillity bill. $0 income tenants may need assistance.</t>
  </si>
  <si>
    <t>TENANT RENT CONTRIBUTION</t>
  </si>
  <si>
    <r>
      <rPr>
        <i/>
        <sz val="11"/>
        <color theme="1"/>
        <rFont val="Calibri"/>
        <family val="2"/>
        <scheme val="minor"/>
      </rPr>
      <t>RRH ONLY</t>
    </r>
    <r>
      <rPr>
        <sz val="11"/>
        <color theme="1"/>
        <rFont val="Calibri"/>
        <family val="2"/>
        <scheme val="minor"/>
      </rPr>
      <t xml:space="preserve">: If tenant rent contribution is under $100, their actual contribution will be $0. </t>
    </r>
  </si>
  <si>
    <t>HSN RENTAL ASSISTANCE PAYMENT</t>
  </si>
  <si>
    <r>
      <rPr>
        <i/>
        <sz val="11"/>
        <color theme="1"/>
        <rFont val="Calibri"/>
        <family val="2"/>
        <scheme val="minor"/>
      </rPr>
      <t>RRH ONLY</t>
    </r>
    <r>
      <rPr>
        <sz val="11"/>
        <color theme="1"/>
        <rFont val="Calibri"/>
        <family val="2"/>
        <scheme val="minor"/>
      </rPr>
      <t>: If tenant rent contribution is under $100, HSN's rental assistance payment will be 100% of the rent.</t>
    </r>
  </si>
  <si>
    <t># of Full Months Since Move-In Date</t>
  </si>
  <si>
    <t>Fast-Tapering Participant= 3</t>
  </si>
  <si>
    <t>Medium-Tapering Participant= 2</t>
  </si>
  <si>
    <t>Slow-Tapering Participant= 1</t>
  </si>
  <si>
    <t>1) Earned Income</t>
  </si>
  <si>
    <t>The full amount (before payroll deductions) of annual wages and salaries, overtime pay, commissions, fees, tips and bonuses, other compensation for personal services prior to payroll deductions.  MUST include all household members 18 and older.  (For working full-time students ages 18 to 24, put $40 max in Column (D) for monthly earned income, not the actual total.)</t>
  </si>
  <si>
    <t>2) Social Security or Disability Income</t>
  </si>
  <si>
    <t>Periodic payments from Social Security, annuities, insurance policies, retirement funds, pensions, disability or death benefits, excluding lump sum payments. This includes SSI, SSDI and VA benefit payments.</t>
  </si>
  <si>
    <t>3) Unemployment Income</t>
  </si>
  <si>
    <t>Payments in lieu of earnings, such as unemployment, disability, worker’s compensation, and severance pay (except most lump-sum payouts.)</t>
  </si>
  <si>
    <t>4) TANF/Public Assistance Income</t>
  </si>
  <si>
    <t>PUBLICLY ADMINISTERED (CASH) BENEFITS, including payments made under other programs funded, separately or jointly, by federal, state, or local governments which are not excluded by federal statutes (unless excluded). This does NOT include non-cash benefits like SNAP, for example.</t>
  </si>
  <si>
    <t>5) Alimony, Child Support &amp; Foster Care Income</t>
  </si>
  <si>
    <t>Periodic allowances including alimony and CHILD SUPPORT payments, and REGULAR contributions or gifts received from organizations or persons not residing in the residence.</t>
  </si>
  <si>
    <t>6) Self-employment/Business Income</t>
  </si>
  <si>
    <t>Net income from operation of a business or profession (including any form of self-employment).</t>
  </si>
  <si>
    <t>7) Interest &amp; Dividends Income</t>
  </si>
  <si>
    <t>Interest, dividends, and other net income of any kind from real or personal property. Where net family assets are in excess of $5,000, annual income is the greater of actual income derived from net family assets or a percentage of the value of such assets based on the current passbook savings rate, as determined by HUD. (Contact HSN with questions.)</t>
  </si>
  <si>
    <t>8) Armed Forces  Income</t>
  </si>
  <si>
    <t>All regular pay, special pay and allowances of a member of the Armed Forces (except Hostile Fire Pay).</t>
  </si>
  <si>
    <t xml:space="preserve">9) RRH Assessment </t>
  </si>
  <si>
    <t>Financial review of monthly income and expenses to determine overall affordability to housing cost</t>
  </si>
  <si>
    <t>This is a guide on how tenant contributions towards rent could look based on how long they have been receiving rental assistance.</t>
  </si>
  <si>
    <t>Tapering Speed</t>
  </si>
  <si>
    <t>Fast-Tapering</t>
  </si>
  <si>
    <t>Medium-Tapering</t>
  </si>
  <si>
    <t>Slow-Tapering</t>
  </si>
  <si>
    <t>FY 2021 Income Limits</t>
  </si>
  <si>
    <t>HH Size</t>
  </si>
  <si>
    <t>Annualized 30%</t>
  </si>
  <si>
    <t>Annualized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</si>
</sst>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sz val="11"/>
      <name val="Arial"/>
      <family val="2"/>
    </font>
    <font>
      <sz val="11"/>
      <color rgb="FF000000"/>
      <name val="Calibri"/>
      <family val="2"/>
    </font>
    <font>
      <b/>
      <sz val="10"/>
      <color theme="1"/>
      <name val="Calibri"/>
      <family val="2"/>
    </font>
    <font>
      <sz val="10"/>
      <color theme="1"/>
      <name val="Calibri"/>
      <family val="2"/>
    </font>
    <font>
      <b/>
      <sz val="9"/>
      <color theme="1"/>
      <name val="Calibri"/>
      <family val="2"/>
    </font>
    <font>
      <b/>
      <u/>
      <sz val="9"/>
      <name val="Calibri"/>
      <family val="2"/>
    </font>
    <font>
      <sz val="9"/>
      <color theme="1"/>
      <name val="Calibri"/>
      <family val="2"/>
    </font>
    <font>
      <u/>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i/>
      <sz val="9"/>
      <color theme="1"/>
      <name val="Calibri"/>
      <family val="2"/>
      <scheme val="minor"/>
    </font>
    <font>
      <b/>
      <u/>
      <sz val="10"/>
      <color theme="1"/>
      <name val="Calibri"/>
      <family val="2"/>
      <scheme val="minor"/>
    </font>
    <font>
      <u/>
      <sz val="10"/>
      <color theme="1"/>
      <name val="Calibri"/>
      <family val="2"/>
      <scheme val="minor"/>
    </font>
    <font>
      <b/>
      <u/>
      <sz val="11"/>
      <color theme="1"/>
      <name val="Calibri"/>
      <family val="2"/>
      <scheme val="minor"/>
    </font>
    <font>
      <i/>
      <sz val="8"/>
      <color theme="1"/>
      <name val="Calibri"/>
      <family val="2"/>
      <scheme val="minor"/>
    </font>
    <font>
      <i/>
      <sz val="8"/>
      <color theme="1"/>
      <name val="Calibri"/>
      <family val="2"/>
    </font>
    <font>
      <i/>
      <sz val="8"/>
      <name val="Calibri"/>
      <family val="2"/>
    </font>
    <font>
      <b/>
      <sz val="10"/>
      <color theme="0"/>
      <name val="Calibri"/>
      <family val="2"/>
      <scheme val="minor"/>
    </font>
    <font>
      <b/>
      <u/>
      <sz val="11"/>
      <color theme="1"/>
      <name val="Calibri"/>
      <family val="2"/>
    </font>
    <font>
      <i/>
      <sz val="10"/>
      <color theme="1"/>
      <name val="Calibri"/>
      <family val="2"/>
      <scheme val="minor"/>
    </font>
    <font>
      <b/>
      <i/>
      <sz val="12"/>
      <color theme="1"/>
      <name val="Calibri"/>
      <family val="2"/>
      <scheme val="minor"/>
    </font>
    <font>
      <b/>
      <i/>
      <sz val="10"/>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i/>
      <sz val="14"/>
      <color theme="1"/>
      <name val="Calibri"/>
      <family val="2"/>
      <scheme val="minor"/>
    </font>
    <font>
      <b/>
      <u/>
      <sz val="12"/>
      <color theme="1"/>
      <name val="Calibri"/>
      <family val="2"/>
      <scheme val="minor"/>
    </font>
    <font>
      <sz val="18"/>
      <color theme="1"/>
      <name val="Calibri"/>
      <family val="2"/>
      <scheme val="minor"/>
    </font>
    <font>
      <sz val="18"/>
      <color theme="0"/>
      <name val="Calibri"/>
      <family val="2"/>
      <scheme val="minor"/>
    </font>
    <font>
      <b/>
      <i/>
      <sz val="12"/>
      <color rgb="FF0070C0"/>
      <name val="Calibri"/>
      <family val="2"/>
    </font>
    <font>
      <b/>
      <sz val="12"/>
      <color rgb="FF0070C0"/>
      <name val="Calibri"/>
      <family val="2"/>
    </font>
    <font>
      <b/>
      <sz val="12"/>
      <name val="Calibri"/>
      <family val="2"/>
    </font>
    <font>
      <b/>
      <sz val="11"/>
      <color theme="0"/>
      <name val="Calibri"/>
      <family val="2"/>
      <scheme val="minor"/>
    </font>
    <font>
      <b/>
      <u/>
      <sz val="10"/>
      <color rgb="FF7030A0"/>
      <name val="Calibri"/>
      <family val="2"/>
      <scheme val="minor"/>
    </font>
    <font>
      <sz val="10"/>
      <color rgb="FF7030A0"/>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D8D8D8"/>
        <bgColor rgb="FFD8D8D8"/>
      </patternFill>
    </fill>
    <fill>
      <patternFill patternType="solid">
        <fgColor theme="2"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rgb="FFC6D9F0"/>
      </patternFill>
    </fill>
    <fill>
      <patternFill patternType="solid">
        <fgColor theme="0"/>
        <bgColor rgb="FFFFFF99"/>
      </patternFill>
    </fill>
    <fill>
      <patternFill patternType="solid">
        <fgColor rgb="FF00B050"/>
        <bgColor indexed="64"/>
      </patternFill>
    </fill>
    <fill>
      <patternFill patternType="solid">
        <fgColor theme="4" tint="0.39997558519241921"/>
        <bgColor indexed="64"/>
      </patternFill>
    </fill>
    <fill>
      <patternFill patternType="solid">
        <fgColor theme="0"/>
        <bgColor rgb="FF00FF00"/>
      </patternFill>
    </fill>
    <fill>
      <patternFill patternType="solid">
        <fgColor theme="4" tint="0.39997558519241921"/>
        <bgColor rgb="FFFFFF00"/>
      </patternFill>
    </fill>
    <fill>
      <patternFill patternType="solid">
        <fgColor theme="5" tint="0.79998168889431442"/>
        <bgColor rgb="FFFFFF99"/>
      </patternFill>
    </fill>
    <fill>
      <patternFill patternType="solid">
        <fgColor theme="5" tint="0.79998168889431442"/>
        <bgColor indexed="64"/>
      </patternFill>
    </fill>
    <fill>
      <patternFill patternType="solid">
        <fgColor theme="9" tint="0.59999389629810485"/>
        <bgColor rgb="FFC6D9F0"/>
      </patternFill>
    </fill>
    <fill>
      <patternFill patternType="solid">
        <fgColor theme="9"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2" tint="-0.499984740745262"/>
        <bgColor indexed="64"/>
      </patternFill>
    </fill>
  </fills>
  <borders count="33">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ck">
        <color rgb="FF000000"/>
      </bottom>
      <diagonal/>
    </border>
    <border>
      <left style="medium">
        <color indexed="64"/>
      </left>
      <right style="thin">
        <color rgb="FF000000"/>
      </right>
      <top style="thick">
        <color rgb="FF000000"/>
      </top>
      <bottom style="medium">
        <color indexed="64"/>
      </bottom>
      <diagonal/>
    </border>
    <border>
      <left/>
      <right style="thin">
        <color rgb="FF000000"/>
      </right>
      <top style="thick">
        <color rgb="FF000000"/>
      </top>
      <bottom style="medium">
        <color indexed="64"/>
      </bottom>
      <diagonal/>
    </border>
    <border>
      <left style="thin">
        <color rgb="FF000000"/>
      </left>
      <right style="thin">
        <color rgb="FF000000"/>
      </right>
      <top style="thick">
        <color rgb="FF000000"/>
      </top>
      <bottom style="medium">
        <color indexed="64"/>
      </bottom>
      <diagonal/>
    </border>
    <border>
      <left style="thin">
        <color rgb="FF000000"/>
      </left>
      <right style="medium">
        <color indexed="64"/>
      </right>
      <top style="thick">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54">
    <xf numFmtId="0" fontId="0" fillId="0" borderId="0" xfId="0"/>
    <xf numFmtId="0" fontId="0" fillId="3" borderId="0" xfId="0" applyFill="1"/>
    <xf numFmtId="0" fontId="4" fillId="3" borderId="0" xfId="0" applyFont="1" applyFill="1" applyAlignment="1">
      <alignment horizontal="left" vertical="center"/>
    </xf>
    <xf numFmtId="0" fontId="4" fillId="3" borderId="0" xfId="0" applyFont="1" applyFill="1" applyAlignment="1">
      <alignment horizontal="left"/>
    </xf>
    <xf numFmtId="0" fontId="13" fillId="3" borderId="0" xfId="0" applyFont="1" applyFill="1"/>
    <xf numFmtId="164" fontId="0" fillId="3" borderId="0" xfId="0" applyNumberFormat="1" applyFill="1"/>
    <xf numFmtId="0" fontId="0" fillId="3" borderId="19" xfId="0" applyFill="1" applyBorder="1"/>
    <xf numFmtId="0" fontId="0" fillId="3" borderId="18" xfId="0" applyFill="1" applyBorder="1"/>
    <xf numFmtId="0" fontId="0" fillId="0" borderId="20" xfId="0" applyBorder="1"/>
    <xf numFmtId="0" fontId="0" fillId="3" borderId="22" xfId="0" applyFill="1" applyBorder="1"/>
    <xf numFmtId="0" fontId="0" fillId="0" borderId="19" xfId="0" applyBorder="1"/>
    <xf numFmtId="0" fontId="0" fillId="3" borderId="21" xfId="0" applyFill="1" applyBorder="1"/>
    <xf numFmtId="0" fontId="13" fillId="3" borderId="0" xfId="0" applyFont="1" applyFill="1" applyAlignment="1">
      <alignment horizontal="left"/>
    </xf>
    <xf numFmtId="0" fontId="19" fillId="3" borderId="18" xfId="0" applyFont="1" applyFill="1" applyBorder="1"/>
    <xf numFmtId="0" fontId="19" fillId="0" borderId="18" xfId="0" applyFont="1" applyBorder="1" applyAlignment="1">
      <alignment wrapText="1"/>
    </xf>
    <xf numFmtId="0" fontId="21" fillId="3" borderId="18" xfId="0" applyFont="1" applyFill="1" applyBorder="1"/>
    <xf numFmtId="0" fontId="18" fillId="3" borderId="0" xfId="0" applyFont="1" applyFill="1" applyAlignment="1">
      <alignment horizontal="left" vertical="top" wrapText="1"/>
    </xf>
    <xf numFmtId="0" fontId="16" fillId="3" borderId="18" xfId="0" applyFont="1" applyFill="1" applyBorder="1" applyAlignment="1">
      <alignment wrapText="1"/>
    </xf>
    <xf numFmtId="0" fontId="16" fillId="3" borderId="0" xfId="0" applyFont="1" applyFill="1" applyAlignment="1">
      <alignment wrapText="1"/>
    </xf>
    <xf numFmtId="0" fontId="13" fillId="3" borderId="18" xfId="0" applyFont="1" applyFill="1" applyBorder="1"/>
    <xf numFmtId="0" fontId="2" fillId="0" borderId="18" xfId="0" applyFont="1" applyBorder="1"/>
    <xf numFmtId="164" fontId="14" fillId="3" borderId="0" xfId="0" applyNumberFormat="1" applyFont="1" applyFill="1"/>
    <xf numFmtId="0" fontId="13" fillId="3" borderId="21" xfId="0" applyFont="1" applyFill="1" applyBorder="1" applyAlignment="1">
      <alignment horizontal="left"/>
    </xf>
    <xf numFmtId="0" fontId="3" fillId="3" borderId="0" xfId="0" applyFont="1" applyFill="1"/>
    <xf numFmtId="0" fontId="3" fillId="3" borderId="21" xfId="0" applyFont="1" applyFill="1" applyBorder="1"/>
    <xf numFmtId="0" fontId="3" fillId="3" borderId="18" xfId="0" applyFont="1" applyFill="1" applyBorder="1"/>
    <xf numFmtId="0" fontId="3" fillId="3" borderId="20" xfId="0" applyFont="1" applyFill="1" applyBorder="1"/>
    <xf numFmtId="0" fontId="10" fillId="5" borderId="24"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2" fillId="0" borderId="27" xfId="0" applyFont="1" applyBorder="1" applyAlignment="1">
      <alignment horizontal="center" vertical="center" wrapText="1"/>
    </xf>
    <xf numFmtId="164" fontId="10" fillId="5" borderId="28" xfId="0" applyNumberFormat="1" applyFont="1" applyFill="1" applyBorder="1" applyAlignment="1">
      <alignment horizontal="right"/>
    </xf>
    <xf numFmtId="0" fontId="12" fillId="0" borderId="29" xfId="0" applyFont="1" applyBorder="1" applyAlignment="1">
      <alignment horizontal="center" vertical="center" wrapText="1"/>
    </xf>
    <xf numFmtId="164" fontId="10" fillId="5" borderId="31" xfId="0" applyNumberFormat="1" applyFont="1" applyFill="1" applyBorder="1" applyAlignment="1">
      <alignment horizontal="right"/>
    </xf>
    <xf numFmtId="164" fontId="8" fillId="9" borderId="0" xfId="0" applyNumberFormat="1" applyFont="1" applyFill="1" applyAlignment="1">
      <alignment horizontal="right" vertical="center"/>
    </xf>
    <xf numFmtId="164" fontId="9" fillId="10" borderId="0" xfId="0" applyNumberFormat="1" applyFont="1" applyFill="1" applyAlignment="1">
      <alignment horizontal="right" vertical="center" wrapText="1"/>
    </xf>
    <xf numFmtId="164" fontId="9" fillId="9" borderId="0" xfId="0" applyNumberFormat="1" applyFont="1" applyFill="1" applyAlignment="1">
      <alignment horizontal="right" vertical="center" wrapText="1"/>
    </xf>
    <xf numFmtId="164" fontId="9" fillId="9" borderId="0" xfId="0" applyNumberFormat="1" applyFont="1" applyFill="1" applyAlignment="1">
      <alignment horizontal="right" vertical="top" wrapText="1"/>
    </xf>
    <xf numFmtId="0" fontId="0" fillId="3" borderId="20" xfId="0" applyFill="1" applyBorder="1"/>
    <xf numFmtId="0" fontId="26" fillId="0" borderId="15" xfId="0" applyFont="1" applyBorder="1"/>
    <xf numFmtId="0" fontId="5" fillId="3" borderId="16" xfId="0" applyFont="1" applyFill="1" applyBorder="1"/>
    <xf numFmtId="0" fontId="5" fillId="3" borderId="17" xfId="0" applyFont="1" applyFill="1" applyBorder="1"/>
    <xf numFmtId="0" fontId="26" fillId="4" borderId="18" xfId="0" applyFont="1" applyFill="1" applyBorder="1"/>
    <xf numFmtId="0" fontId="5" fillId="3" borderId="0" xfId="0" quotePrefix="1" applyFont="1" applyFill="1"/>
    <xf numFmtId="0" fontId="5" fillId="3" borderId="0" xfId="0" applyFont="1" applyFill="1"/>
    <xf numFmtId="0" fontId="5" fillId="3" borderId="19" xfId="0" applyFont="1" applyFill="1" applyBorder="1"/>
    <xf numFmtId="0" fontId="5" fillId="3" borderId="22" xfId="0" applyFont="1" applyFill="1" applyBorder="1"/>
    <xf numFmtId="0" fontId="15" fillId="3" borderId="18" xfId="0" applyFont="1" applyFill="1" applyBorder="1"/>
    <xf numFmtId="0" fontId="17" fillId="3" borderId="18" xfId="0" applyFont="1" applyFill="1" applyBorder="1"/>
    <xf numFmtId="0" fontId="5" fillId="12" borderId="18" xfId="0" applyFont="1" applyFill="1" applyBorder="1"/>
    <xf numFmtId="0" fontId="5" fillId="11" borderId="18" xfId="0" applyFont="1" applyFill="1" applyBorder="1"/>
    <xf numFmtId="0" fontId="5" fillId="13" borderId="0" xfId="0" applyFont="1" applyFill="1"/>
    <xf numFmtId="0" fontId="5" fillId="3" borderId="0" xfId="0" applyFont="1" applyFill="1" applyAlignment="1">
      <alignment horizontal="left"/>
    </xf>
    <xf numFmtId="0" fontId="5" fillId="3" borderId="21" xfId="0" applyFont="1" applyFill="1" applyBorder="1"/>
    <xf numFmtId="164" fontId="14" fillId="3" borderId="21" xfId="0" applyNumberFormat="1" applyFont="1" applyFill="1" applyBorder="1"/>
    <xf numFmtId="0" fontId="14" fillId="3" borderId="0" xfId="0" applyFont="1" applyFill="1"/>
    <xf numFmtId="164" fontId="14" fillId="3" borderId="4" xfId="0" applyNumberFormat="1" applyFont="1" applyFill="1" applyBorder="1"/>
    <xf numFmtId="0" fontId="27" fillId="3" borderId="0" xfId="0" applyFont="1" applyFill="1" applyAlignment="1">
      <alignment vertical="top" wrapText="1"/>
    </xf>
    <xf numFmtId="0" fontId="14" fillId="3" borderId="21" xfId="0" applyFont="1" applyFill="1" applyBorder="1"/>
    <xf numFmtId="0" fontId="14" fillId="0" borderId="0" xfId="0" applyFont="1"/>
    <xf numFmtId="0" fontId="14" fillId="3" borderId="18" xfId="0" applyFont="1" applyFill="1" applyBorder="1"/>
    <xf numFmtId="0" fontId="19" fillId="3" borderId="18" xfId="0" applyFont="1" applyFill="1" applyBorder="1" applyAlignment="1">
      <alignment horizontal="left"/>
    </xf>
    <xf numFmtId="0" fontId="20" fillId="3" borderId="0" xfId="0" applyFont="1" applyFill="1" applyAlignment="1">
      <alignment horizontal="left" vertical="top"/>
    </xf>
    <xf numFmtId="0" fontId="2" fillId="3" borderId="21" xfId="0" applyFont="1" applyFill="1" applyBorder="1" applyAlignment="1">
      <alignment wrapText="1"/>
    </xf>
    <xf numFmtId="0" fontId="28" fillId="3" borderId="18" xfId="0" applyFont="1" applyFill="1" applyBorder="1"/>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5" fillId="16" borderId="18" xfId="0" applyFont="1" applyFill="1" applyBorder="1"/>
    <xf numFmtId="0" fontId="5" fillId="18" borderId="20" xfId="0" applyFont="1" applyFill="1" applyBorder="1"/>
    <xf numFmtId="0" fontId="9" fillId="3" borderId="0" xfId="0" quotePrefix="1" applyFont="1" applyFill="1"/>
    <xf numFmtId="0" fontId="9" fillId="3" borderId="0" xfId="0" quotePrefix="1" applyFont="1" applyFill="1" applyAlignment="1">
      <alignment horizontal="left"/>
    </xf>
    <xf numFmtId="0" fontId="9" fillId="3" borderId="21" xfId="0" quotePrefix="1" applyFont="1" applyFill="1" applyBorder="1"/>
    <xf numFmtId="0" fontId="15" fillId="3" borderId="18" xfId="0" applyFont="1" applyFill="1" applyBorder="1" applyAlignment="1">
      <alignment wrapText="1"/>
    </xf>
    <xf numFmtId="0" fontId="14" fillId="3" borderId="0" xfId="0" applyFont="1" applyFill="1" applyAlignment="1">
      <alignment horizontal="center"/>
    </xf>
    <xf numFmtId="0" fontId="0" fillId="0" borderId="0" xfId="0" applyAlignment="1">
      <alignment wrapText="1"/>
    </xf>
    <xf numFmtId="0" fontId="0" fillId="0" borderId="18" xfId="0" applyBorder="1" applyAlignment="1">
      <alignment horizontal="center"/>
    </xf>
    <xf numFmtId="0" fontId="14" fillId="3" borderId="20" xfId="0" applyFont="1" applyFill="1" applyBorder="1" applyAlignment="1">
      <alignment horizontal="left"/>
    </xf>
    <xf numFmtId="0" fontId="14" fillId="3" borderId="21" xfId="0" applyFont="1" applyFill="1" applyBorder="1" applyAlignment="1">
      <alignment horizontal="left"/>
    </xf>
    <xf numFmtId="0" fontId="27" fillId="3" borderId="18" xfId="0" applyFont="1" applyFill="1" applyBorder="1" applyAlignment="1">
      <alignment horizontal="left" wrapText="1"/>
    </xf>
    <xf numFmtId="0" fontId="32" fillId="3" borderId="0" xfId="0" applyFont="1" applyFill="1" applyAlignment="1">
      <alignment horizontal="center" vertical="top" wrapText="1"/>
    </xf>
    <xf numFmtId="0" fontId="33" fillId="3" borderId="0" xfId="0" applyFont="1" applyFill="1" applyAlignment="1">
      <alignment horizontal="center" vertical="top" wrapText="1"/>
    </xf>
    <xf numFmtId="164" fontId="14" fillId="11" borderId="4" xfId="0" applyNumberFormat="1" applyFont="1" applyFill="1" applyBorder="1" applyAlignment="1">
      <alignment horizontal="center"/>
    </xf>
    <xf numFmtId="164" fontId="14" fillId="11" borderId="6" xfId="1" applyNumberFormat="1" applyFont="1" applyFill="1" applyBorder="1" applyAlignment="1">
      <alignment horizontal="center"/>
    </xf>
    <xf numFmtId="164" fontId="14" fillId="11" borderId="6" xfId="0" applyNumberFormat="1" applyFont="1" applyFill="1" applyBorder="1" applyAlignment="1">
      <alignment horizontal="center"/>
    </xf>
    <xf numFmtId="164" fontId="0" fillId="11" borderId="4" xfId="0" applyNumberFormat="1" applyFill="1" applyBorder="1" applyAlignment="1">
      <alignment horizontal="center"/>
    </xf>
    <xf numFmtId="164" fontId="14" fillId="11" borderId="4" xfId="1" applyNumberFormat="1" applyFont="1" applyFill="1" applyBorder="1" applyAlignment="1">
      <alignment horizontal="center"/>
    </xf>
    <xf numFmtId="164" fontId="14" fillId="11" borderId="5" xfId="0" applyNumberFormat="1" applyFont="1" applyFill="1" applyBorder="1" applyAlignment="1">
      <alignment horizontal="center"/>
    </xf>
    <xf numFmtId="9" fontId="34" fillId="11" borderId="6" xfId="0" applyNumberFormat="1" applyFont="1" applyFill="1" applyBorder="1" applyAlignment="1">
      <alignment horizontal="center"/>
    </xf>
    <xf numFmtId="0" fontId="35" fillId="0" borderId="0" xfId="0" applyFont="1"/>
    <xf numFmtId="0" fontId="0" fillId="2" borderId="4" xfId="0" applyFill="1" applyBorder="1" applyAlignment="1" applyProtection="1">
      <alignment horizontal="center"/>
      <protection locked="0"/>
    </xf>
    <xf numFmtId="0" fontId="0" fillId="2" borderId="4" xfId="0" applyFill="1" applyBorder="1" applyAlignment="1" applyProtection="1">
      <alignment horizontal="center" vertical="center"/>
      <protection locked="0"/>
    </xf>
    <xf numFmtId="0" fontId="4" fillId="4" borderId="1"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0" xfId="0" applyFont="1" applyFill="1" applyAlignment="1" applyProtection="1">
      <alignment horizontal="left"/>
      <protection locked="0"/>
    </xf>
    <xf numFmtId="0" fontId="4" fillId="4" borderId="0" xfId="0" applyFont="1" applyFill="1" applyProtection="1">
      <protection locked="0"/>
    </xf>
    <xf numFmtId="14" fontId="5" fillId="4" borderId="3" xfId="0" applyNumberFormat="1" applyFont="1" applyFill="1" applyBorder="1" applyAlignment="1" applyProtection="1">
      <alignment horizontal="left"/>
      <protection locked="0"/>
    </xf>
    <xf numFmtId="0" fontId="6" fillId="2" borderId="0" xfId="0" applyFont="1" applyFill="1" applyProtection="1">
      <protection locked="0"/>
    </xf>
    <xf numFmtId="14" fontId="7" fillId="4" borderId="1" xfId="0" applyNumberFormat="1" applyFont="1" applyFill="1" applyBorder="1" applyAlignment="1" applyProtection="1">
      <alignment horizontal="left"/>
      <protection locked="0"/>
    </xf>
    <xf numFmtId="0" fontId="4" fillId="4" borderId="0" xfId="0" applyFont="1" applyFill="1" applyAlignment="1" applyProtection="1">
      <alignment horizontal="left"/>
      <protection locked="0"/>
    </xf>
    <xf numFmtId="14" fontId="5" fillId="14" borderId="32" xfId="0" applyNumberFormat="1" applyFont="1" applyFill="1" applyBorder="1" applyAlignment="1" applyProtection="1">
      <alignment horizontal="left"/>
      <protection locked="0"/>
    </xf>
    <xf numFmtId="14" fontId="5" fillId="14" borderId="0" xfId="0" applyNumberFormat="1" applyFont="1" applyFill="1" applyAlignment="1" applyProtection="1">
      <alignment horizontal="center"/>
      <protection locked="0"/>
    </xf>
    <xf numFmtId="0" fontId="4" fillId="14" borderId="0" xfId="0" applyFont="1" applyFill="1" applyAlignment="1" applyProtection="1">
      <alignment horizontal="left"/>
      <protection locked="0"/>
    </xf>
    <xf numFmtId="0" fontId="0" fillId="2" borderId="5" xfId="0" applyFill="1" applyBorder="1" applyAlignment="1" applyProtection="1">
      <alignment horizontal="center"/>
      <protection locked="0"/>
    </xf>
    <xf numFmtId="0" fontId="12" fillId="0" borderId="23" xfId="0" applyFont="1" applyBorder="1" applyAlignment="1" applyProtection="1">
      <alignment horizontal="center" vertical="center" wrapText="1"/>
      <protection locked="0"/>
    </xf>
    <xf numFmtId="44" fontId="12" fillId="15" borderId="23" xfId="0" applyNumberFormat="1" applyFont="1" applyFill="1" applyBorder="1" applyProtection="1">
      <protection locked="0"/>
    </xf>
    <xf numFmtId="1" fontId="12" fillId="15" borderId="23" xfId="0" applyNumberFormat="1" applyFont="1" applyFill="1" applyBorder="1" applyProtection="1">
      <protection locked="0"/>
    </xf>
    <xf numFmtId="164" fontId="12" fillId="17" borderId="23" xfId="0" applyNumberFormat="1" applyFont="1" applyFill="1" applyBorder="1" applyProtection="1">
      <protection locked="0"/>
    </xf>
    <xf numFmtId="0" fontId="12" fillId="0" borderId="30" xfId="0" applyFont="1" applyBorder="1" applyAlignment="1" applyProtection="1">
      <alignment horizontal="center" vertical="center" wrapText="1"/>
      <protection locked="0"/>
    </xf>
    <xf numFmtId="44" fontId="12" fillId="15" borderId="30" xfId="0" applyNumberFormat="1" applyFont="1" applyFill="1" applyBorder="1" applyProtection="1">
      <protection locked="0"/>
    </xf>
    <xf numFmtId="1" fontId="12" fillId="15" borderId="30" xfId="0" applyNumberFormat="1" applyFont="1" applyFill="1" applyBorder="1" applyProtection="1">
      <protection locked="0"/>
    </xf>
    <xf numFmtId="164" fontId="12" fillId="17" borderId="30" xfId="0" applyNumberFormat="1" applyFont="1" applyFill="1" applyBorder="1" applyProtection="1">
      <protection locked="0"/>
    </xf>
    <xf numFmtId="164" fontId="8" fillId="17" borderId="11" xfId="0" applyNumberFormat="1" applyFont="1" applyFill="1" applyBorder="1" applyAlignment="1" applyProtection="1">
      <alignment horizontal="right" vertical="center"/>
      <protection locked="0"/>
    </xf>
    <xf numFmtId="164" fontId="8" fillId="17" borderId="12" xfId="0" applyNumberFormat="1" applyFont="1" applyFill="1" applyBorder="1" applyAlignment="1" applyProtection="1">
      <alignment horizontal="right" vertical="center"/>
      <protection locked="0"/>
    </xf>
    <xf numFmtId="164" fontId="9" fillId="15" borderId="13" xfId="0" applyNumberFormat="1" applyFont="1" applyFill="1" applyBorder="1" applyAlignment="1" applyProtection="1">
      <alignment horizontal="right" vertical="center" wrapText="1"/>
      <protection locked="0"/>
    </xf>
    <xf numFmtId="164" fontId="9" fillId="17" borderId="13" xfId="0" applyNumberFormat="1" applyFont="1" applyFill="1" applyBorder="1" applyAlignment="1" applyProtection="1">
      <alignment horizontal="right" vertical="center" wrapText="1"/>
      <protection locked="0"/>
    </xf>
    <xf numFmtId="164" fontId="9" fillId="17" borderId="14" xfId="0" applyNumberFormat="1" applyFont="1" applyFill="1" applyBorder="1" applyAlignment="1" applyProtection="1">
      <alignment horizontal="right" vertical="top" wrapText="1"/>
      <protection locked="0"/>
    </xf>
    <xf numFmtId="164" fontId="14" fillId="2" borderId="4" xfId="0" applyNumberFormat="1" applyFont="1" applyFill="1" applyBorder="1" applyAlignment="1" applyProtection="1">
      <alignment horizontal="center"/>
      <protection locked="0"/>
    </xf>
    <xf numFmtId="0" fontId="14" fillId="3" borderId="0" xfId="0" applyFont="1" applyFill="1" applyProtection="1">
      <protection locked="0"/>
    </xf>
    <xf numFmtId="0" fontId="14" fillId="2" borderId="4"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35" fillId="20" borderId="27" xfId="0" applyFont="1" applyFill="1" applyBorder="1" applyAlignment="1">
      <alignment horizontal="center"/>
    </xf>
    <xf numFmtId="0" fontId="35" fillId="0" borderId="27" xfId="0" applyFont="1" applyBorder="1"/>
    <xf numFmtId="0" fontId="35" fillId="0" borderId="29" xfId="0" applyFont="1" applyBorder="1"/>
    <xf numFmtId="0" fontId="37" fillId="3" borderId="0" xfId="0" applyFont="1" applyFill="1" applyAlignment="1">
      <alignment vertical="center" wrapText="1"/>
    </xf>
    <xf numFmtId="0" fontId="37" fillId="3" borderId="20" xfId="0" applyFont="1" applyFill="1" applyBorder="1" applyAlignment="1">
      <alignment vertical="center" wrapText="1"/>
    </xf>
    <xf numFmtId="0" fontId="37" fillId="3" borderId="21" xfId="0" applyFont="1" applyFill="1" applyBorder="1" applyAlignment="1">
      <alignment vertical="center" wrapText="1"/>
    </xf>
    <xf numFmtId="0" fontId="15" fillId="3" borderId="0" xfId="0" applyFont="1" applyFill="1" applyAlignment="1">
      <alignment horizontal="left" vertical="top" wrapText="1"/>
    </xf>
    <xf numFmtId="164" fontId="0" fillId="0" borderId="0" xfId="0" applyNumberFormat="1" applyAlignment="1">
      <alignment horizontal="center"/>
    </xf>
    <xf numFmtId="164" fontId="0" fillId="11" borderId="0" xfId="0" applyNumberFormat="1" applyFill="1" applyAlignment="1">
      <alignment horizontal="center"/>
    </xf>
    <xf numFmtId="164" fontId="0" fillId="7" borderId="0" xfId="0" applyNumberFormat="1" applyFill="1" applyAlignment="1">
      <alignment horizontal="center"/>
    </xf>
    <xf numFmtId="0" fontId="2" fillId="11" borderId="15" xfId="0" applyFont="1" applyFill="1" applyBorder="1" applyAlignment="1">
      <alignment horizontal="center" wrapText="1"/>
    </xf>
    <xf numFmtId="0" fontId="2" fillId="11" borderId="16" xfId="0" applyFont="1" applyFill="1" applyBorder="1" applyAlignment="1">
      <alignment horizontal="center" wrapText="1"/>
    </xf>
    <xf numFmtId="0" fontId="2" fillId="11" borderId="17" xfId="0" applyFont="1" applyFill="1" applyBorder="1" applyAlignment="1">
      <alignment horizontal="center" wrapText="1"/>
    </xf>
    <xf numFmtId="0" fontId="0" fillId="0" borderId="20" xfId="0" applyBorder="1" applyAlignment="1">
      <alignment horizontal="center"/>
    </xf>
    <xf numFmtId="0" fontId="0" fillId="7" borderId="0" xfId="0" applyFill="1"/>
    <xf numFmtId="0" fontId="0" fillId="7" borderId="21" xfId="0" applyFill="1" applyBorder="1"/>
    <xf numFmtId="0" fontId="2" fillId="11" borderId="6" xfId="0" applyFont="1" applyFill="1" applyBorder="1" applyAlignment="1">
      <alignment horizontal="center" vertical="center"/>
    </xf>
    <xf numFmtId="0" fontId="27" fillId="3" borderId="21" xfId="0" applyFont="1" applyFill="1" applyBorder="1" applyAlignment="1">
      <alignment horizontal="left" vertical="top" wrapText="1"/>
    </xf>
    <xf numFmtId="164" fontId="0" fillId="0" borderId="19" xfId="0" applyNumberFormat="1" applyBorder="1" applyAlignment="1">
      <alignment horizontal="center"/>
    </xf>
    <xf numFmtId="164" fontId="0" fillId="11" borderId="22" xfId="0" applyNumberFormat="1" applyFill="1" applyBorder="1" applyAlignment="1">
      <alignment horizontal="center"/>
    </xf>
    <xf numFmtId="0" fontId="13" fillId="3" borderId="18" xfId="0" applyFont="1" applyFill="1" applyBorder="1" applyAlignment="1">
      <alignment horizontal="left"/>
    </xf>
    <xf numFmtId="164" fontId="25" fillId="3" borderId="19" xfId="0" applyNumberFormat="1" applyFont="1" applyFill="1" applyBorder="1" applyAlignment="1">
      <alignment vertical="center"/>
    </xf>
    <xf numFmtId="0" fontId="14" fillId="3" borderId="18" xfId="0" applyFont="1" applyFill="1" applyBorder="1" applyAlignment="1">
      <alignment horizontal="center"/>
    </xf>
    <xf numFmtId="0" fontId="2" fillId="3" borderId="19" xfId="0" applyFont="1" applyFill="1" applyBorder="1" applyAlignment="1">
      <alignment horizontal="center"/>
    </xf>
    <xf numFmtId="0" fontId="0" fillId="3" borderId="18" xfId="0" applyFill="1" applyBorder="1" applyAlignment="1">
      <alignment horizontal="left" vertical="top" wrapText="1"/>
    </xf>
    <xf numFmtId="0" fontId="0" fillId="3" borderId="0" xfId="0" applyFill="1" applyAlignment="1">
      <alignment horizontal="left" vertical="top" wrapText="1"/>
    </xf>
    <xf numFmtId="0" fontId="27" fillId="3" borderId="18" xfId="0" applyFont="1" applyFill="1" applyBorder="1" applyAlignment="1">
      <alignment horizontal="left" vertical="top" wrapText="1"/>
    </xf>
    <xf numFmtId="0" fontId="27" fillId="3" borderId="0" xfId="0" applyFont="1" applyFill="1" applyAlignment="1">
      <alignment horizontal="left" vertical="top" wrapText="1"/>
    </xf>
    <xf numFmtId="0" fontId="2" fillId="3" borderId="18" xfId="0" applyFont="1" applyFill="1" applyBorder="1" applyAlignment="1">
      <alignment horizontal="center"/>
    </xf>
    <xf numFmtId="0" fontId="2" fillId="3" borderId="0" xfId="0" applyFont="1" applyFill="1" applyAlignment="1">
      <alignment horizontal="center"/>
    </xf>
    <xf numFmtId="0" fontId="30" fillId="3" borderId="18" xfId="0" applyFont="1" applyFill="1" applyBorder="1" applyAlignment="1">
      <alignment horizontal="left" wrapText="1"/>
    </xf>
    <xf numFmtId="164" fontId="14" fillId="3" borderId="21" xfId="0" applyNumberFormat="1" applyFont="1" applyFill="1" applyBorder="1" applyAlignment="1">
      <alignment horizontal="center"/>
    </xf>
    <xf numFmtId="0" fontId="14" fillId="3" borderId="0" xfId="0" applyFont="1" applyFill="1" applyAlignment="1">
      <alignment wrapText="1"/>
    </xf>
    <xf numFmtId="1" fontId="31" fillId="12" borderId="0" xfId="0" applyNumberFormat="1" applyFont="1" applyFill="1" applyAlignment="1" applyProtection="1">
      <alignment horizontal="center" vertical="center"/>
      <protection locked="0"/>
    </xf>
    <xf numFmtId="0" fontId="2" fillId="3" borderId="0" xfId="0" applyFont="1" applyFill="1" applyAlignment="1">
      <alignment horizontal="left" wrapText="1"/>
    </xf>
    <xf numFmtId="0" fontId="2" fillId="3" borderId="0" xfId="0" applyFont="1" applyFill="1" applyAlignment="1">
      <alignment wrapText="1"/>
    </xf>
    <xf numFmtId="0" fontId="2" fillId="3" borderId="0" xfId="0" applyFont="1" applyFill="1" applyAlignment="1">
      <alignment horizontal="center" vertical="center"/>
    </xf>
    <xf numFmtId="0" fontId="2" fillId="3" borderId="0" xfId="0" applyFont="1" applyFill="1" applyAlignment="1">
      <alignment horizontal="left" vertical="center"/>
    </xf>
    <xf numFmtId="0" fontId="14" fillId="3" borderId="0" xfId="0" applyFont="1" applyFill="1" applyAlignment="1">
      <alignment vertical="top" wrapText="1"/>
    </xf>
    <xf numFmtId="0" fontId="14" fillId="3" borderId="18" xfId="0" applyFont="1" applyFill="1" applyBorder="1" applyAlignment="1">
      <alignment horizontal="center" vertical="top" wrapText="1"/>
    </xf>
    <xf numFmtId="0" fontId="40" fillId="3" borderId="0" xfId="0" applyFont="1" applyFill="1" applyAlignment="1">
      <alignment horizontal="center"/>
    </xf>
    <xf numFmtId="0" fontId="40" fillId="3" borderId="19" xfId="0" applyFont="1" applyFill="1" applyBorder="1" applyAlignment="1">
      <alignment horizontal="center"/>
    </xf>
    <xf numFmtId="164" fontId="14" fillId="2" borderId="4" xfId="1" applyNumberFormat="1" applyFont="1" applyFill="1" applyBorder="1" applyAlignment="1" applyProtection="1">
      <alignment horizontal="center" vertical="center"/>
      <protection locked="0"/>
    </xf>
    <xf numFmtId="0" fontId="0" fillId="3" borderId="0" xfId="0" applyFill="1" applyAlignment="1">
      <alignment horizontal="left" wrapText="1"/>
    </xf>
    <xf numFmtId="0" fontId="0" fillId="3" borderId="0" xfId="0" applyFill="1" applyAlignment="1">
      <alignment wrapText="1"/>
    </xf>
    <xf numFmtId="0" fontId="2" fillId="11" borderId="23" xfId="0" applyFont="1" applyFill="1" applyBorder="1" applyAlignment="1">
      <alignment horizontal="center" wrapText="1"/>
    </xf>
    <xf numFmtId="164" fontId="0" fillId="3" borderId="23" xfId="0" applyNumberFormat="1" applyFill="1" applyBorder="1" applyAlignment="1">
      <alignment horizontal="center"/>
    </xf>
    <xf numFmtId="164" fontId="0" fillId="11" borderId="23" xfId="0" applyNumberFormat="1" applyFill="1" applyBorder="1" applyAlignment="1">
      <alignment horizontal="center"/>
    </xf>
    <xf numFmtId="44" fontId="0" fillId="7" borderId="23" xfId="0" applyNumberFormat="1" applyFill="1" applyBorder="1" applyAlignment="1">
      <alignment horizontal="center"/>
    </xf>
    <xf numFmtId="0" fontId="2" fillId="11" borderId="24" xfId="0" applyFont="1" applyFill="1" applyBorder="1" applyAlignment="1">
      <alignment horizontal="center" wrapText="1"/>
    </xf>
    <xf numFmtId="0" fontId="2" fillId="11" borderId="25" xfId="0" applyFont="1" applyFill="1" applyBorder="1" applyAlignment="1">
      <alignment horizontal="center" wrapText="1"/>
    </xf>
    <xf numFmtId="0" fontId="2" fillId="11" borderId="26" xfId="0" applyFont="1" applyFill="1" applyBorder="1" applyAlignment="1">
      <alignment horizontal="center" wrapText="1"/>
    </xf>
    <xf numFmtId="0" fontId="0" fillId="3" borderId="27" xfId="0" applyFill="1" applyBorder="1" applyAlignment="1">
      <alignment horizontal="center"/>
    </xf>
    <xf numFmtId="164" fontId="0" fillId="3" borderId="28" xfId="0" applyNumberFormat="1" applyFill="1" applyBorder="1" applyAlignment="1">
      <alignment horizontal="center"/>
    </xf>
    <xf numFmtId="0" fontId="0" fillId="3" borderId="29" xfId="0" applyFill="1" applyBorder="1" applyAlignment="1">
      <alignment horizontal="center"/>
    </xf>
    <xf numFmtId="44" fontId="0" fillId="7" borderId="30" xfId="0" applyNumberFormat="1" applyFill="1" applyBorder="1" applyAlignment="1">
      <alignment horizontal="center"/>
    </xf>
    <xf numFmtId="164" fontId="0" fillId="11" borderId="31" xfId="0" applyNumberFormat="1" applyFill="1" applyBorder="1" applyAlignment="1">
      <alignment horizontal="center"/>
    </xf>
    <xf numFmtId="0" fontId="2" fillId="11" borderId="27" xfId="0" applyFont="1" applyFill="1" applyBorder="1" applyAlignment="1">
      <alignment horizontal="center" wrapText="1"/>
    </xf>
    <xf numFmtId="0" fontId="2" fillId="11" borderId="28" xfId="0" applyFont="1" applyFill="1" applyBorder="1" applyAlignment="1">
      <alignment horizontal="center" wrapText="1"/>
    </xf>
    <xf numFmtId="164" fontId="14" fillId="2" borderId="4" xfId="0" applyNumberFormat="1" applyFont="1" applyFill="1" applyBorder="1" applyProtection="1">
      <protection locked="0"/>
    </xf>
    <xf numFmtId="0" fontId="2" fillId="3" borderId="18" xfId="0" applyFont="1" applyFill="1" applyBorder="1" applyAlignment="1">
      <alignment horizontal="left"/>
    </xf>
    <xf numFmtId="164" fontId="2" fillId="3" borderId="0" xfId="0" applyNumberFormat="1" applyFont="1" applyFill="1" applyAlignment="1">
      <alignment horizontal="center"/>
    </xf>
    <xf numFmtId="0" fontId="0" fillId="3" borderId="18" xfId="0" applyFill="1" applyBorder="1" applyAlignment="1">
      <alignment horizontal="left"/>
    </xf>
    <xf numFmtId="164" fontId="0" fillId="11" borderId="6" xfId="0" applyNumberFormat="1" applyFill="1" applyBorder="1" applyAlignment="1">
      <alignment horizontal="center"/>
    </xf>
    <xf numFmtId="0" fontId="15" fillId="0" borderId="18" xfId="0" applyFont="1" applyBorder="1" applyAlignment="1">
      <alignment horizontal="left"/>
    </xf>
    <xf numFmtId="0" fontId="27" fillId="3" borderId="18" xfId="0" applyFont="1" applyFill="1" applyBorder="1" applyAlignment="1">
      <alignment horizontal="left" vertical="top" wrapText="1"/>
    </xf>
    <xf numFmtId="0" fontId="27" fillId="3" borderId="0" xfId="0" applyFont="1" applyFill="1" applyAlignment="1">
      <alignment horizontal="left" vertical="top" wrapText="1"/>
    </xf>
    <xf numFmtId="0" fontId="37" fillId="3" borderId="0" xfId="0" applyFont="1" applyFill="1" applyAlignment="1">
      <alignment horizontal="center" vertical="center" wrapText="1"/>
    </xf>
    <xf numFmtId="0" fontId="30" fillId="3" borderId="18" xfId="0" applyFont="1" applyFill="1" applyBorder="1" applyAlignment="1">
      <alignment horizontal="left" wrapText="1"/>
    </xf>
    <xf numFmtId="0" fontId="30" fillId="3" borderId="0" xfId="0" applyFont="1" applyFill="1" applyAlignment="1">
      <alignment horizontal="left" wrapText="1"/>
    </xf>
    <xf numFmtId="0" fontId="2" fillId="6" borderId="15" xfId="0" applyFont="1" applyFill="1" applyBorder="1" applyAlignment="1">
      <alignment horizontal="center"/>
    </xf>
    <xf numFmtId="0" fontId="2" fillId="6" borderId="16" xfId="0" applyFont="1" applyFill="1" applyBorder="1" applyAlignment="1">
      <alignment horizontal="center"/>
    </xf>
    <xf numFmtId="0" fontId="2" fillId="6" borderId="17" xfId="0" applyFont="1" applyFill="1" applyBorder="1" applyAlignment="1">
      <alignment horizontal="center"/>
    </xf>
    <xf numFmtId="0" fontId="15" fillId="3" borderId="20" xfId="0" applyFont="1" applyFill="1" applyBorder="1" applyAlignment="1">
      <alignment horizontal="center" vertical="top" wrapText="1"/>
    </xf>
    <xf numFmtId="0" fontId="15" fillId="3" borderId="21" xfId="0" applyFont="1" applyFill="1" applyBorder="1" applyAlignment="1">
      <alignment horizontal="center" vertical="top" wrapText="1"/>
    </xf>
    <xf numFmtId="0" fontId="15" fillId="3" borderId="18" xfId="0" applyFont="1" applyFill="1" applyBorder="1" applyAlignment="1">
      <alignment horizontal="left" vertical="top" wrapText="1"/>
    </xf>
    <xf numFmtId="0" fontId="15" fillId="3" borderId="0" xfId="0" applyFont="1" applyFill="1" applyAlignment="1">
      <alignment horizontal="left" vertical="top" wrapText="1"/>
    </xf>
    <xf numFmtId="0" fontId="0" fillId="3" borderId="18" xfId="0" applyFill="1" applyBorder="1" applyAlignment="1">
      <alignment horizontal="left" vertical="top" wrapText="1"/>
    </xf>
    <xf numFmtId="0" fontId="0" fillId="3" borderId="0" xfId="0" applyFill="1" applyAlignment="1">
      <alignment horizontal="left" vertical="top" wrapText="1"/>
    </xf>
    <xf numFmtId="0" fontId="22" fillId="3" borderId="18" xfId="0" applyFont="1" applyFill="1" applyBorder="1" applyAlignment="1">
      <alignment horizontal="left" vertical="top" wrapText="1"/>
    </xf>
    <xf numFmtId="0" fontId="22" fillId="3" borderId="0" xfId="0" applyFont="1" applyFill="1" applyAlignment="1">
      <alignment horizontal="left" vertical="top" wrapText="1"/>
    </xf>
    <xf numFmtId="164" fontId="8" fillId="9" borderId="19" xfId="0" applyNumberFormat="1" applyFont="1" applyFill="1" applyBorder="1" applyAlignment="1">
      <alignment horizontal="center" vertical="center"/>
    </xf>
    <xf numFmtId="0" fontId="4" fillId="3" borderId="0" xfId="0" applyFont="1" applyFill="1" applyAlignment="1">
      <alignment horizontal="left"/>
    </xf>
    <xf numFmtId="0" fontId="0" fillId="3" borderId="0" xfId="0" applyFill="1"/>
    <xf numFmtId="0" fontId="5" fillId="4" borderId="1" xfId="0" applyFont="1" applyFill="1" applyBorder="1" applyAlignment="1" applyProtection="1">
      <alignment horizontal="left"/>
      <protection locked="0"/>
    </xf>
    <xf numFmtId="0" fontId="6" fillId="0" borderId="1" xfId="0" applyFont="1" applyBorder="1" applyProtection="1">
      <protection locked="0"/>
    </xf>
    <xf numFmtId="0" fontId="5" fillId="4" borderId="3" xfId="0" applyFont="1" applyFill="1" applyBorder="1" applyAlignment="1" applyProtection="1">
      <alignment horizontal="left"/>
      <protection locked="0"/>
    </xf>
    <xf numFmtId="0" fontId="6" fillId="0" borderId="3" xfId="0" applyFont="1" applyBorder="1" applyProtection="1">
      <protection locked="0"/>
    </xf>
    <xf numFmtId="0" fontId="15" fillId="3" borderId="18" xfId="0" applyFont="1" applyFill="1" applyBorder="1" applyAlignment="1">
      <alignment horizontal="left"/>
    </xf>
    <xf numFmtId="0" fontId="15" fillId="3" borderId="0" xfId="0" applyFont="1" applyFill="1" applyAlignment="1">
      <alignment horizontal="left"/>
    </xf>
    <xf numFmtId="0" fontId="13" fillId="3" borderId="18" xfId="0" applyFont="1" applyFill="1" applyBorder="1" applyAlignment="1">
      <alignment horizontal="center"/>
    </xf>
    <xf numFmtId="0" fontId="13" fillId="3" borderId="0" xfId="0" applyFont="1" applyFill="1" applyAlignment="1">
      <alignment horizontal="center"/>
    </xf>
    <xf numFmtId="0" fontId="15" fillId="3" borderId="18" xfId="0" applyFont="1" applyFill="1" applyBorder="1" applyAlignment="1">
      <alignment horizontal="center"/>
    </xf>
    <xf numFmtId="0" fontId="15" fillId="3" borderId="0" xfId="0" applyFont="1" applyFill="1" applyAlignment="1">
      <alignment horizontal="center"/>
    </xf>
    <xf numFmtId="0" fontId="15" fillId="2" borderId="18" xfId="0" applyFont="1" applyFill="1" applyBorder="1" applyAlignment="1">
      <alignment horizontal="center"/>
    </xf>
    <xf numFmtId="0" fontId="15" fillId="2" borderId="0" xfId="0" applyFont="1" applyFill="1" applyAlignment="1">
      <alignment horizontal="center"/>
    </xf>
    <xf numFmtId="0" fontId="4" fillId="3" borderId="0" xfId="0" applyFont="1" applyFill="1" applyAlignment="1">
      <alignment horizontal="left" vertical="center"/>
    </xf>
    <xf numFmtId="0" fontId="39" fillId="6" borderId="15" xfId="0"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8" fillId="6" borderId="17"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0" fontId="37" fillId="0" borderId="19" xfId="0" applyFont="1" applyBorder="1" applyAlignment="1">
      <alignment horizontal="center" vertical="center" wrapText="1"/>
    </xf>
    <xf numFmtId="0" fontId="19" fillId="3" borderId="0" xfId="0" applyFont="1" applyFill="1" applyAlignment="1">
      <alignment horizontal="left"/>
    </xf>
    <xf numFmtId="0" fontId="14" fillId="3" borderId="0" xfId="0" applyFont="1" applyFill="1" applyAlignment="1">
      <alignment horizontal="left"/>
    </xf>
    <xf numFmtId="0" fontId="41" fillId="3" borderId="0" xfId="0" applyFont="1" applyFill="1" applyAlignment="1">
      <alignment horizontal="left"/>
    </xf>
    <xf numFmtId="0" fontId="42" fillId="3" borderId="0" xfId="0" applyFont="1" applyFill="1" applyAlignment="1">
      <alignment horizontal="left"/>
    </xf>
    <xf numFmtId="0" fontId="25" fillId="3" borderId="0" xfId="0" applyFont="1" applyFill="1" applyAlignment="1">
      <alignment horizontal="center" vertical="center" wrapText="1"/>
    </xf>
    <xf numFmtId="0" fontId="20" fillId="3" borderId="0" xfId="0" applyFont="1" applyFill="1" applyAlignment="1">
      <alignment horizontal="left" vertical="top"/>
    </xf>
    <xf numFmtId="0" fontId="20" fillId="3" borderId="0" xfId="0" applyFont="1" applyFill="1" applyAlignment="1">
      <alignment horizontal="left"/>
    </xf>
    <xf numFmtId="0" fontId="40" fillId="21" borderId="15" xfId="0" applyFont="1" applyFill="1" applyBorder="1" applyAlignment="1">
      <alignment horizontal="center"/>
    </xf>
    <xf numFmtId="0" fontId="40" fillId="21" borderId="16" xfId="0" applyFont="1" applyFill="1" applyBorder="1" applyAlignment="1">
      <alignment horizontal="center"/>
    </xf>
    <xf numFmtId="0" fontId="40" fillId="21" borderId="17" xfId="0" applyFont="1" applyFill="1" applyBorder="1" applyAlignment="1">
      <alignment horizontal="center"/>
    </xf>
    <xf numFmtId="0" fontId="14" fillId="3" borderId="18" xfId="0" applyFont="1" applyFill="1" applyBorder="1" applyAlignment="1">
      <alignment horizontal="left"/>
    </xf>
    <xf numFmtId="0" fontId="14" fillId="3" borderId="0" xfId="0" applyFont="1" applyFill="1" applyAlignment="1">
      <alignment horizontal="left" vertical="top" wrapText="1"/>
    </xf>
    <xf numFmtId="0" fontId="2" fillId="3" borderId="0" xfId="0" applyFont="1" applyFill="1" applyAlignment="1">
      <alignment horizontal="left" wrapText="1"/>
    </xf>
    <xf numFmtId="0" fontId="29" fillId="3" borderId="18" xfId="0" applyFont="1" applyFill="1" applyBorder="1" applyAlignment="1">
      <alignment horizontal="left" vertical="top" wrapText="1"/>
    </xf>
    <xf numFmtId="0" fontId="14" fillId="3" borderId="18" xfId="0" applyFont="1" applyFill="1" applyBorder="1" applyAlignment="1">
      <alignment horizontal="left" vertical="top" wrapText="1"/>
    </xf>
    <xf numFmtId="164" fontId="14" fillId="11" borderId="0" xfId="0" applyNumberFormat="1" applyFont="1" applyFill="1" applyAlignment="1">
      <alignment horizontal="center" vertical="center"/>
    </xf>
    <xf numFmtId="0" fontId="21" fillId="3" borderId="0" xfId="0" applyFont="1" applyFill="1" applyAlignment="1">
      <alignment horizontal="center"/>
    </xf>
    <xf numFmtId="0" fontId="23" fillId="3" borderId="18" xfId="0" applyFont="1" applyFill="1" applyBorder="1" applyAlignment="1">
      <alignment horizontal="left" vertical="top" wrapText="1"/>
    </xf>
    <xf numFmtId="0" fontId="23" fillId="3" borderId="0" xfId="0" applyFont="1" applyFill="1" applyAlignment="1">
      <alignment horizontal="left" vertical="top" wrapText="1"/>
    </xf>
    <xf numFmtId="0" fontId="0" fillId="0" borderId="0" xfId="0" applyAlignment="1">
      <alignment horizontal="left" wrapText="1"/>
    </xf>
    <xf numFmtId="164" fontId="35" fillId="0" borderId="23" xfId="0" applyNumberFormat="1" applyFont="1" applyBorder="1" applyAlignment="1">
      <alignment horizontal="center"/>
    </xf>
    <xf numFmtId="164" fontId="35" fillId="0" borderId="28" xfId="0" applyNumberFormat="1" applyFont="1" applyBorder="1" applyAlignment="1">
      <alignment horizontal="center"/>
    </xf>
    <xf numFmtId="164" fontId="35" fillId="0" borderId="30" xfId="0" applyNumberFormat="1" applyFont="1" applyBorder="1" applyAlignment="1">
      <alignment horizontal="center"/>
    </xf>
    <xf numFmtId="164" fontId="35" fillId="0" borderId="31" xfId="0" applyNumberFormat="1" applyFont="1" applyBorder="1" applyAlignment="1">
      <alignment horizontal="center"/>
    </xf>
    <xf numFmtId="0" fontId="36" fillId="19" borderId="24" xfId="0" applyFont="1" applyFill="1" applyBorder="1" applyAlignment="1">
      <alignment horizontal="center"/>
    </xf>
    <xf numFmtId="0" fontId="36" fillId="19" borderId="25" xfId="0" applyFont="1" applyFill="1" applyBorder="1" applyAlignment="1">
      <alignment horizontal="center"/>
    </xf>
    <xf numFmtId="0" fontId="36" fillId="19" borderId="26" xfId="0" applyFont="1" applyFill="1" applyBorder="1" applyAlignment="1">
      <alignment horizontal="center"/>
    </xf>
    <xf numFmtId="0" fontId="35" fillId="20" borderId="23" xfId="0" applyFont="1" applyFill="1" applyBorder="1" applyAlignment="1">
      <alignment horizontal="center"/>
    </xf>
    <xf numFmtId="0" fontId="35" fillId="20" borderId="28"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138544</xdr:colOff>
      <xdr:row>113</xdr:row>
      <xdr:rowOff>155863</xdr:rowOff>
    </xdr:from>
    <xdr:to>
      <xdr:col>9</xdr:col>
      <xdr:colOff>536863</xdr:colOff>
      <xdr:row>114</xdr:row>
      <xdr:rowOff>233795</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8511885" y="22730113"/>
          <a:ext cx="398319" cy="233796"/>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46"/>
  <sheetViews>
    <sheetView tabSelected="1" zoomScaleNormal="100" workbookViewId="0">
      <selection activeCell="C3" sqref="C3:E3"/>
    </sheetView>
  </sheetViews>
  <sheetFormatPr defaultColWidth="8.77734375" defaultRowHeight="15" customHeight="1" x14ac:dyDescent="0.3"/>
  <cols>
    <col min="1" max="1" width="5.109375" style="1" customWidth="1"/>
    <col min="2" max="2" width="42.44140625" customWidth="1"/>
    <col min="3" max="3" width="22.33203125" customWidth="1"/>
    <col min="5" max="5" width="12.77734375" customWidth="1"/>
    <col min="6" max="6" width="10.44140625" customWidth="1"/>
    <col min="9" max="9" width="12.109375" customWidth="1"/>
    <col min="10" max="10" width="14.109375" customWidth="1"/>
    <col min="11" max="11" width="17.6640625" customWidth="1"/>
    <col min="12" max="12" width="40.44140625" hidden="1" customWidth="1"/>
    <col min="13" max="13" width="41.33203125" hidden="1" customWidth="1"/>
    <col min="14" max="14" width="35.109375" hidden="1" customWidth="1"/>
    <col min="15" max="15" width="43" hidden="1" customWidth="1"/>
    <col min="16" max="16" width="37.6640625" hidden="1" customWidth="1"/>
    <col min="17" max="17" width="28.44140625" hidden="1" customWidth="1"/>
    <col min="18" max="18" width="39" hidden="1" customWidth="1"/>
    <col min="19" max="19" width="25.33203125" hidden="1" customWidth="1"/>
    <col min="20" max="30" width="0" hidden="1" customWidth="1"/>
  </cols>
  <sheetData>
    <row r="1" spans="1:53" thickBot="1" x14ac:dyDescent="0.35">
      <c r="B1" s="1"/>
      <c r="C1" s="1"/>
      <c r="D1" s="1"/>
      <c r="E1" s="1"/>
      <c r="F1" s="1"/>
      <c r="G1" s="1"/>
      <c r="H1" s="1"/>
      <c r="I1" s="1"/>
      <c r="J1" s="1"/>
      <c r="K1" s="1"/>
      <c r="T1" s="1"/>
    </row>
    <row r="2" spans="1:53" s="1" customFormat="1" ht="14.4" x14ac:dyDescent="0.3">
      <c r="G2" s="39" t="s">
        <v>0</v>
      </c>
      <c r="H2" s="40"/>
      <c r="I2" s="40"/>
      <c r="J2" s="41"/>
      <c r="L2"/>
      <c r="M2"/>
      <c r="N2"/>
      <c r="O2"/>
      <c r="R2"/>
      <c r="S2"/>
      <c r="U2"/>
      <c r="V2"/>
      <c r="W2"/>
      <c r="X2"/>
      <c r="Y2"/>
      <c r="Z2"/>
      <c r="AA2"/>
      <c r="AB2"/>
      <c r="AC2"/>
      <c r="AD2"/>
      <c r="AE2"/>
      <c r="AF2"/>
      <c r="AG2"/>
      <c r="AH2"/>
      <c r="AI2"/>
      <c r="AJ2"/>
      <c r="AK2"/>
      <c r="AL2"/>
      <c r="AM2"/>
      <c r="AN2"/>
      <c r="AO2"/>
      <c r="AP2"/>
      <c r="AQ2"/>
      <c r="AR2"/>
      <c r="AS2"/>
      <c r="AT2"/>
      <c r="AU2"/>
      <c r="AV2"/>
      <c r="AW2"/>
      <c r="AX2"/>
      <c r="AY2"/>
      <c r="AZ2"/>
      <c r="BA2"/>
    </row>
    <row r="3" spans="1:53" ht="14.4" x14ac:dyDescent="0.3">
      <c r="A3" s="204" t="s">
        <v>1</v>
      </c>
      <c r="B3" s="205"/>
      <c r="C3" s="206"/>
      <c r="D3" s="207"/>
      <c r="E3" s="207"/>
      <c r="F3" s="1"/>
      <c r="G3" s="42"/>
      <c r="H3" s="71" t="s">
        <v>2</v>
      </c>
      <c r="I3" s="44"/>
      <c r="J3" s="45"/>
      <c r="K3" s="1"/>
      <c r="L3">
        <f>IF(DAY(C8)&gt;1,SUM(MONTH(C8),1),MONTH(C8))</f>
        <v>1</v>
      </c>
      <c r="T3" s="1"/>
    </row>
    <row r="4" spans="1:53" ht="14.4" x14ac:dyDescent="0.3">
      <c r="A4" s="2" t="s">
        <v>3</v>
      </c>
      <c r="B4" s="3"/>
      <c r="C4" s="93"/>
      <c r="D4" s="94"/>
      <c r="E4" s="95"/>
      <c r="F4" s="1"/>
      <c r="G4" s="49"/>
      <c r="H4" s="72" t="s">
        <v>4</v>
      </c>
      <c r="I4" s="44"/>
      <c r="J4" s="45"/>
      <c r="K4" s="1"/>
      <c r="L4">
        <f>MONTH(C10)</f>
        <v>1</v>
      </c>
      <c r="T4" s="1"/>
    </row>
    <row r="5" spans="1:53" ht="14.4" x14ac:dyDescent="0.3">
      <c r="A5" s="204" t="s">
        <v>5</v>
      </c>
      <c r="B5" s="205"/>
      <c r="C5" s="208"/>
      <c r="D5" s="209"/>
      <c r="E5" s="96"/>
      <c r="F5" s="1"/>
      <c r="G5" s="50"/>
      <c r="H5" s="71" t="s">
        <v>6</v>
      </c>
      <c r="I5" s="44"/>
      <c r="J5" s="45"/>
      <c r="K5" s="1"/>
      <c r="L5">
        <f>SUM(YEAR(C8),-2000)</f>
        <v>-100</v>
      </c>
      <c r="T5" s="1"/>
    </row>
    <row r="6" spans="1:53" ht="14.4" x14ac:dyDescent="0.3">
      <c r="A6" s="3" t="s">
        <v>7</v>
      </c>
      <c r="B6" s="3"/>
      <c r="C6" s="208"/>
      <c r="D6" s="209"/>
      <c r="E6" s="96"/>
      <c r="F6" s="1"/>
      <c r="G6" s="69"/>
      <c r="H6" s="71" t="s">
        <v>8</v>
      </c>
      <c r="I6" s="44"/>
      <c r="J6" s="45"/>
      <c r="K6" s="1"/>
      <c r="L6">
        <f>SUM(YEAR(C10),-2000)</f>
        <v>-100</v>
      </c>
      <c r="T6" s="1"/>
    </row>
    <row r="7" spans="1:53" thickBot="1" x14ac:dyDescent="0.35">
      <c r="A7" s="2" t="s">
        <v>9</v>
      </c>
      <c r="B7" s="3"/>
      <c r="C7" s="97"/>
      <c r="D7" s="98"/>
      <c r="E7" s="96"/>
      <c r="F7" s="1"/>
      <c r="G7" s="70"/>
      <c r="H7" s="73" t="s">
        <v>10</v>
      </c>
      <c r="I7" s="53"/>
      <c r="J7" s="46"/>
      <c r="K7" s="1"/>
      <c r="L7">
        <f>SUM(L5*12,L3)</f>
        <v>-1199</v>
      </c>
      <c r="T7" s="1"/>
    </row>
    <row r="8" spans="1:53" ht="14.4" x14ac:dyDescent="0.3">
      <c r="A8" s="2" t="s">
        <v>11</v>
      </c>
      <c r="B8" s="3"/>
      <c r="C8" s="99"/>
      <c r="D8" s="96"/>
      <c r="E8" s="100"/>
      <c r="F8" s="1"/>
      <c r="G8" s="51"/>
      <c r="H8" s="43"/>
      <c r="I8" s="52"/>
      <c r="J8" s="44"/>
      <c r="K8" s="1"/>
      <c r="L8">
        <f>SUM(L6*12,L4)</f>
        <v>-1199</v>
      </c>
      <c r="T8" s="1"/>
    </row>
    <row r="9" spans="1:53" ht="14.4" x14ac:dyDescent="0.3">
      <c r="A9" s="2" t="s">
        <v>12</v>
      </c>
      <c r="B9" s="3"/>
      <c r="C9" s="99"/>
      <c r="D9" s="96"/>
      <c r="E9" s="100"/>
      <c r="F9" s="1"/>
      <c r="G9" s="51"/>
      <c r="H9" s="43"/>
      <c r="I9" s="52"/>
      <c r="J9" s="44"/>
      <c r="K9" s="1"/>
      <c r="T9" s="1"/>
    </row>
    <row r="10" spans="1:53" thickBot="1" x14ac:dyDescent="0.35">
      <c r="A10" s="218" t="s">
        <v>13</v>
      </c>
      <c r="B10" s="218"/>
      <c r="C10" s="101"/>
      <c r="D10" s="102"/>
      <c r="E10" s="103"/>
      <c r="F10" s="1"/>
      <c r="G10" s="157"/>
      <c r="H10" s="157"/>
      <c r="I10" s="157"/>
      <c r="J10" s="158"/>
      <c r="K10" s="1"/>
      <c r="L10">
        <f>SUM(L8-L7)</f>
        <v>0</v>
      </c>
      <c r="T10" s="1"/>
    </row>
    <row r="11" spans="1:53" ht="15" customHeight="1" thickBot="1" x14ac:dyDescent="0.35">
      <c r="A11" s="237" t="s">
        <v>14</v>
      </c>
      <c r="B11" s="237"/>
      <c r="C11" s="138" t="str">
        <f>IF(L10&lt;=0,"Not Applicable",L10)</f>
        <v>Not Applicable</v>
      </c>
      <c r="E11" s="159" t="s">
        <v>15</v>
      </c>
      <c r="F11" s="125"/>
      <c r="G11" s="157"/>
      <c r="H11" s="157"/>
      <c r="I11" s="157"/>
      <c r="J11" s="1"/>
      <c r="K11" s="1"/>
      <c r="T11" s="1"/>
    </row>
    <row r="12" spans="1:53" ht="15" customHeight="1" x14ac:dyDescent="0.3">
      <c r="A12" s="237"/>
      <c r="B12" s="237"/>
      <c r="C12" s="159"/>
      <c r="D12" s="125"/>
      <c r="E12" s="125"/>
      <c r="F12" s="125"/>
      <c r="G12" s="156"/>
      <c r="H12" s="156"/>
      <c r="I12" s="156"/>
      <c r="J12" s="1"/>
      <c r="K12" s="1"/>
      <c r="T12" s="1"/>
    </row>
    <row r="13" spans="1:53" ht="15" customHeight="1" thickBot="1" x14ac:dyDescent="0.35">
      <c r="A13" s="156"/>
      <c r="B13" s="156"/>
      <c r="C13" s="158"/>
      <c r="D13" s="125"/>
      <c r="E13" s="125"/>
      <c r="F13" s="125"/>
      <c r="G13" s="156"/>
      <c r="H13" s="156"/>
      <c r="I13" s="156"/>
      <c r="J13" s="1"/>
      <c r="K13" s="1"/>
      <c r="T13" s="1"/>
    </row>
    <row r="14" spans="1:53" ht="15" customHeight="1" x14ac:dyDescent="0.3">
      <c r="B14" s="219" t="s">
        <v>16</v>
      </c>
      <c r="C14" s="220"/>
      <c r="D14" s="220"/>
      <c r="E14" s="220"/>
      <c r="F14" s="220"/>
      <c r="G14" s="220"/>
      <c r="H14" s="220"/>
      <c r="I14" s="220"/>
      <c r="J14" s="221"/>
      <c r="K14" s="1"/>
      <c r="T14" s="1"/>
    </row>
    <row r="15" spans="1:53" ht="15" customHeight="1" x14ac:dyDescent="0.3">
      <c r="A15" s="125"/>
      <c r="B15" s="222" t="s">
        <v>17</v>
      </c>
      <c r="C15" s="223"/>
      <c r="D15" s="223"/>
      <c r="E15" s="223"/>
      <c r="F15" s="223"/>
      <c r="G15" s="223"/>
      <c r="H15" s="223"/>
      <c r="I15" s="223"/>
      <c r="J15" s="224"/>
      <c r="K15" s="1"/>
      <c r="T15" s="1"/>
    </row>
    <row r="16" spans="1:53" ht="15" customHeight="1" x14ac:dyDescent="0.3">
      <c r="B16" s="222"/>
      <c r="C16" s="223"/>
      <c r="D16" s="223"/>
      <c r="E16" s="223"/>
      <c r="F16" s="223"/>
      <c r="G16" s="223"/>
      <c r="H16" s="223"/>
      <c r="I16" s="223"/>
      <c r="J16" s="224"/>
      <c r="K16" s="1"/>
      <c r="T16" s="1"/>
    </row>
    <row r="17" spans="1:20" ht="15.75" customHeight="1" thickBot="1" x14ac:dyDescent="0.35">
      <c r="A17" s="125"/>
      <c r="B17" s="126"/>
      <c r="C17" s="127"/>
      <c r="D17" s="127"/>
      <c r="E17" s="127"/>
      <c r="F17" s="127"/>
      <c r="G17" s="63"/>
      <c r="H17" s="63"/>
      <c r="I17" s="63"/>
      <c r="J17" s="9"/>
      <c r="K17" s="1"/>
      <c r="T17" s="1"/>
    </row>
    <row r="18" spans="1:20" ht="14.4" x14ac:dyDescent="0.3">
      <c r="B18" s="192" t="s">
        <v>18</v>
      </c>
      <c r="C18" s="193"/>
      <c r="D18" s="193"/>
      <c r="E18" s="193"/>
      <c r="F18" s="193"/>
      <c r="G18" s="193"/>
      <c r="H18" s="193"/>
      <c r="I18" s="193"/>
      <c r="J18" s="194"/>
      <c r="K18" s="1"/>
      <c r="T18" s="1"/>
    </row>
    <row r="19" spans="1:20" ht="14.4" x14ac:dyDescent="0.3">
      <c r="B19" s="47" t="s">
        <v>19</v>
      </c>
      <c r="C19" s="91"/>
      <c r="D19" s="1"/>
      <c r="E19" s="1"/>
      <c r="F19" s="1"/>
      <c r="G19" s="1"/>
      <c r="H19" s="1"/>
      <c r="I19" s="1"/>
      <c r="J19" s="6"/>
      <c r="K19" s="1"/>
      <c r="T19" s="1"/>
    </row>
    <row r="20" spans="1:20" ht="14.4" x14ac:dyDescent="0.3">
      <c r="B20" s="74" t="s">
        <v>20</v>
      </c>
      <c r="C20" s="104"/>
      <c r="D20" s="1"/>
      <c r="E20" s="1"/>
      <c r="F20" s="1"/>
      <c r="G20" s="1"/>
      <c r="H20" s="1"/>
      <c r="I20" s="1"/>
      <c r="J20" s="6"/>
      <c r="K20" s="1"/>
      <c r="T20" s="1"/>
    </row>
    <row r="21" spans="1:20" ht="14.4" x14ac:dyDescent="0.3">
      <c r="B21" s="20"/>
      <c r="C21" s="4"/>
      <c r="D21" s="1"/>
      <c r="E21" s="1"/>
      <c r="F21" s="1"/>
      <c r="G21" s="1"/>
      <c r="H21" s="1"/>
      <c r="I21" s="1"/>
      <c r="J21" s="6"/>
      <c r="K21" s="1"/>
      <c r="T21" s="1"/>
    </row>
    <row r="22" spans="1:20" ht="14.4" x14ac:dyDescent="0.3">
      <c r="B22" s="48" t="s">
        <v>21</v>
      </c>
      <c r="C22" s="4"/>
      <c r="D22" s="1"/>
      <c r="E22" s="1"/>
      <c r="F22" s="1"/>
      <c r="G22" s="1"/>
      <c r="H22" s="1"/>
      <c r="I22" s="1"/>
      <c r="J22" s="10"/>
      <c r="K22" s="1"/>
      <c r="T22" s="1"/>
    </row>
    <row r="23" spans="1:20" ht="14.4" x14ac:dyDescent="0.3">
      <c r="B23" s="47"/>
      <c r="C23" s="4"/>
      <c r="D23" s="1"/>
      <c r="E23" s="1"/>
      <c r="F23" s="1"/>
      <c r="G23" s="1"/>
      <c r="H23" s="1"/>
      <c r="I23" s="1"/>
      <c r="J23" s="6"/>
      <c r="K23" s="1"/>
      <c r="T23" s="1"/>
    </row>
    <row r="24" spans="1:20" ht="15.6" x14ac:dyDescent="0.3">
      <c r="B24" s="64" t="s">
        <v>22</v>
      </c>
      <c r="C24" s="1"/>
      <c r="D24" s="1"/>
      <c r="E24" s="1"/>
      <c r="F24" s="1"/>
      <c r="G24" s="1"/>
      <c r="H24" s="1"/>
      <c r="I24" s="1"/>
      <c r="J24" s="6"/>
      <c r="K24" s="1"/>
      <c r="T24" s="1"/>
    </row>
    <row r="25" spans="1:20" ht="58.5" customHeight="1" x14ac:dyDescent="0.3">
      <c r="B25" s="27" t="s">
        <v>23</v>
      </c>
      <c r="C25" s="28" t="s">
        <v>24</v>
      </c>
      <c r="D25" s="28" t="s">
        <v>25</v>
      </c>
      <c r="E25" s="28" t="s">
        <v>26</v>
      </c>
      <c r="F25" s="28" t="s">
        <v>27</v>
      </c>
      <c r="G25" s="28" t="s">
        <v>28</v>
      </c>
      <c r="H25" s="28" t="s">
        <v>29</v>
      </c>
      <c r="I25" s="29" t="s">
        <v>30</v>
      </c>
      <c r="J25" s="6"/>
      <c r="K25" s="1"/>
      <c r="T25" s="1"/>
    </row>
    <row r="26" spans="1:20" ht="14.4" x14ac:dyDescent="0.3">
      <c r="B26" s="30" t="s">
        <v>31</v>
      </c>
      <c r="C26" s="105"/>
      <c r="D26" s="106"/>
      <c r="E26" s="107"/>
      <c r="F26" s="108"/>
      <c r="G26" s="108"/>
      <c r="H26" s="108"/>
      <c r="I26" s="31">
        <f t="shared" ref="I26:I37" si="0">IF(COUNTBLANK(F26:H26)&lt;2,"ERROR",IF(COUNTBLANK(D26:E26)=1,"ERROR",IF(COUNTBLANK(D26:H26)&lt;3,"ERROR",MAX(D26*E26*52,F26*52,G26*12,H26))))</f>
        <v>0</v>
      </c>
      <c r="J26" s="6"/>
      <c r="K26" s="1"/>
      <c r="T26" s="1"/>
    </row>
    <row r="27" spans="1:20" ht="14.4" x14ac:dyDescent="0.3">
      <c r="B27" s="30" t="s">
        <v>32</v>
      </c>
      <c r="C27" s="105"/>
      <c r="D27" s="106"/>
      <c r="E27" s="107"/>
      <c r="F27" s="108"/>
      <c r="G27" s="108"/>
      <c r="H27" s="108"/>
      <c r="I27" s="31">
        <f t="shared" si="0"/>
        <v>0</v>
      </c>
      <c r="J27" s="6"/>
      <c r="K27" s="1"/>
      <c r="T27" s="1"/>
    </row>
    <row r="28" spans="1:20" ht="14.4" x14ac:dyDescent="0.3">
      <c r="B28" s="30" t="s">
        <v>33</v>
      </c>
      <c r="C28" s="105"/>
      <c r="D28" s="106"/>
      <c r="E28" s="107"/>
      <c r="F28" s="108"/>
      <c r="G28" s="108"/>
      <c r="H28" s="108"/>
      <c r="I28" s="31">
        <f t="shared" si="0"/>
        <v>0</v>
      </c>
      <c r="J28" s="6"/>
      <c r="K28" s="1"/>
      <c r="T28" s="1"/>
    </row>
    <row r="29" spans="1:20" ht="14.4" x14ac:dyDescent="0.3">
      <c r="B29" s="30" t="s">
        <v>34</v>
      </c>
      <c r="C29" s="105"/>
      <c r="D29" s="106"/>
      <c r="E29" s="107"/>
      <c r="F29" s="108"/>
      <c r="G29" s="108"/>
      <c r="H29" s="108"/>
      <c r="I29" s="31">
        <f t="shared" si="0"/>
        <v>0</v>
      </c>
      <c r="J29" s="6"/>
      <c r="K29" s="1"/>
      <c r="T29" s="1"/>
    </row>
    <row r="30" spans="1:20" ht="14.4" x14ac:dyDescent="0.3">
      <c r="B30" s="30" t="s">
        <v>35</v>
      </c>
      <c r="C30" s="105"/>
      <c r="D30" s="106"/>
      <c r="E30" s="107"/>
      <c r="F30" s="108"/>
      <c r="G30" s="108"/>
      <c r="H30" s="108"/>
      <c r="I30" s="31">
        <f t="shared" si="0"/>
        <v>0</v>
      </c>
      <c r="J30" s="6"/>
      <c r="K30" s="1"/>
      <c r="T30" s="1"/>
    </row>
    <row r="31" spans="1:20" ht="14.4" x14ac:dyDescent="0.3">
      <c r="B31" s="30" t="s">
        <v>35</v>
      </c>
      <c r="C31" s="105"/>
      <c r="D31" s="106"/>
      <c r="E31" s="107"/>
      <c r="F31" s="108"/>
      <c r="G31" s="108"/>
      <c r="H31" s="108"/>
      <c r="I31" s="31">
        <f t="shared" si="0"/>
        <v>0</v>
      </c>
      <c r="J31" s="6"/>
      <c r="K31" s="1"/>
      <c r="T31" s="1"/>
    </row>
    <row r="32" spans="1:20" ht="14.4" x14ac:dyDescent="0.3">
      <c r="B32" s="30" t="s">
        <v>36</v>
      </c>
      <c r="C32" s="105"/>
      <c r="D32" s="106"/>
      <c r="E32" s="107"/>
      <c r="F32" s="108"/>
      <c r="G32" s="108"/>
      <c r="H32" s="108"/>
      <c r="I32" s="31">
        <f t="shared" si="0"/>
        <v>0</v>
      </c>
      <c r="J32" s="6"/>
      <c r="K32" s="1"/>
      <c r="T32" s="1"/>
    </row>
    <row r="33" spans="2:20" ht="14.4" x14ac:dyDescent="0.3">
      <c r="B33" s="30" t="s">
        <v>37</v>
      </c>
      <c r="C33" s="105"/>
      <c r="D33" s="106"/>
      <c r="E33" s="107"/>
      <c r="F33" s="108"/>
      <c r="G33" s="108"/>
      <c r="H33" s="108"/>
      <c r="I33" s="31">
        <f>IF(COUNTBLANK(F33:H33)&lt;2,"ERROR",IF(COUNTBLANK(D33:E33)=1,"ERROR",IF(COUNTBLANK(D33:H33)&lt;3,"ERROR",MAX(D33*E33*52,F33*52,G33*12,H33))))</f>
        <v>0</v>
      </c>
      <c r="J33" s="6"/>
      <c r="K33" s="1"/>
      <c r="T33" s="1"/>
    </row>
    <row r="34" spans="2:20" ht="18" customHeight="1" x14ac:dyDescent="0.3">
      <c r="B34" s="30" t="s">
        <v>38</v>
      </c>
      <c r="C34" s="105"/>
      <c r="D34" s="106"/>
      <c r="E34" s="107"/>
      <c r="F34" s="108"/>
      <c r="G34" s="108"/>
      <c r="H34" s="108"/>
      <c r="I34" s="31">
        <f>IF(COUNTBLANK(F34:H34)&lt;2,"ERROR",IF(COUNTBLANK(D34:E34)=1,"ERROR",IF(COUNTBLANK(D34:H34)&lt;3,"ERROR",MAX(D34*E34*52,F34*52,G34*12,H34))))</f>
        <v>0</v>
      </c>
      <c r="J34" s="6"/>
      <c r="K34" s="1"/>
      <c r="T34" s="1"/>
    </row>
    <row r="35" spans="2:20" ht="17.25" customHeight="1" x14ac:dyDescent="0.3">
      <c r="B35" s="30" t="s">
        <v>39</v>
      </c>
      <c r="C35" s="105"/>
      <c r="D35" s="106"/>
      <c r="E35" s="107"/>
      <c r="F35" s="108"/>
      <c r="G35" s="108"/>
      <c r="H35" s="108"/>
      <c r="I35" s="31">
        <f t="shared" si="0"/>
        <v>0</v>
      </c>
      <c r="J35" s="6"/>
      <c r="K35" s="1"/>
      <c r="T35" s="1"/>
    </row>
    <row r="36" spans="2:20" ht="14.4" x14ac:dyDescent="0.3">
      <c r="B36" s="30" t="s">
        <v>40</v>
      </c>
      <c r="C36" s="105"/>
      <c r="D36" s="106"/>
      <c r="E36" s="107"/>
      <c r="F36" s="108"/>
      <c r="G36" s="108"/>
      <c r="H36" s="108"/>
      <c r="I36" s="31">
        <f t="shared" si="0"/>
        <v>0</v>
      </c>
      <c r="J36" s="6"/>
      <c r="K36" s="1"/>
      <c r="T36" s="1"/>
    </row>
    <row r="37" spans="2:20" thickBot="1" x14ac:dyDescent="0.35">
      <c r="B37" s="32" t="s">
        <v>41</v>
      </c>
      <c r="C37" s="109"/>
      <c r="D37" s="110"/>
      <c r="E37" s="111"/>
      <c r="F37" s="112"/>
      <c r="G37" s="112"/>
      <c r="H37" s="112"/>
      <c r="I37" s="33">
        <f t="shared" si="0"/>
        <v>0</v>
      </c>
      <c r="J37" s="6"/>
      <c r="K37" s="1"/>
      <c r="T37" s="1"/>
    </row>
    <row r="38" spans="2:20" ht="14.4" x14ac:dyDescent="0.3">
      <c r="B38" s="7"/>
      <c r="C38" s="1"/>
      <c r="D38" s="1"/>
      <c r="E38" s="1"/>
      <c r="F38" s="1"/>
      <c r="G38" s="1"/>
      <c r="H38" s="1"/>
      <c r="I38" s="1"/>
      <c r="J38" s="6"/>
      <c r="K38" s="1"/>
      <c r="T38" s="1"/>
    </row>
    <row r="39" spans="2:20" ht="14.4" x14ac:dyDescent="0.3">
      <c r="B39" s="25"/>
      <c r="C39" s="23"/>
      <c r="D39" s="1"/>
      <c r="E39" s="1"/>
      <c r="F39" s="230" t="s">
        <v>42</v>
      </c>
      <c r="G39" s="230"/>
      <c r="H39" s="230"/>
      <c r="I39" s="83">
        <f>SUM(I26:I37)</f>
        <v>0</v>
      </c>
      <c r="J39" s="6"/>
      <c r="K39" s="1"/>
      <c r="T39" s="1"/>
    </row>
    <row r="40" spans="2:20" ht="14.4" x14ac:dyDescent="0.3">
      <c r="B40" s="25"/>
      <c r="C40" s="23" t="s">
        <v>43</v>
      </c>
      <c r="D40" s="1"/>
      <c r="E40" s="1"/>
      <c r="F40" s="62"/>
      <c r="G40" s="62"/>
      <c r="H40" s="62"/>
      <c r="I40" s="56"/>
      <c r="J40" s="6"/>
      <c r="K40" s="1"/>
      <c r="T40" s="1"/>
    </row>
    <row r="41" spans="2:20" ht="14.4" x14ac:dyDescent="0.3">
      <c r="B41" s="25"/>
      <c r="C41" s="23"/>
      <c r="D41" s="1"/>
      <c r="E41" s="1"/>
      <c r="F41" s="231" t="s">
        <v>44</v>
      </c>
      <c r="G41" s="231"/>
      <c r="H41" s="231"/>
      <c r="I41" s="88">
        <f>SUM(I26:I37)/12</f>
        <v>0</v>
      </c>
      <c r="J41" s="6"/>
      <c r="K41" s="1"/>
      <c r="T41" s="1"/>
    </row>
    <row r="42" spans="2:20" thickBot="1" x14ac:dyDescent="0.35">
      <c r="B42" s="26"/>
      <c r="C42" s="24"/>
      <c r="D42" s="11"/>
      <c r="E42" s="11"/>
      <c r="F42" s="22"/>
      <c r="G42" s="22"/>
      <c r="H42" s="22"/>
      <c r="I42" s="54"/>
      <c r="J42" s="9"/>
      <c r="K42" s="1"/>
      <c r="T42" s="1"/>
    </row>
    <row r="43" spans="2:20" thickBot="1" x14ac:dyDescent="0.35">
      <c r="C43" s="1"/>
      <c r="D43" s="1"/>
      <c r="E43" s="1"/>
      <c r="F43" s="12"/>
      <c r="G43" s="12"/>
      <c r="H43" s="12"/>
      <c r="I43" s="21"/>
      <c r="J43" s="1"/>
      <c r="K43" s="1"/>
      <c r="T43" s="1"/>
    </row>
    <row r="44" spans="2:20" ht="14.4" x14ac:dyDescent="0.3">
      <c r="B44" s="192" t="s">
        <v>45</v>
      </c>
      <c r="C44" s="193"/>
      <c r="D44" s="193"/>
      <c r="E44" s="193"/>
      <c r="F44" s="193"/>
      <c r="G44" s="193"/>
      <c r="H44" s="193"/>
      <c r="I44" s="193"/>
      <c r="J44" s="194"/>
      <c r="K44" s="1"/>
      <c r="T44" s="1"/>
    </row>
    <row r="45" spans="2:20" ht="14.4" x14ac:dyDescent="0.3">
      <c r="B45" s="13" t="s">
        <v>46</v>
      </c>
      <c r="C45" s="91"/>
      <c r="D45" s="1"/>
      <c r="E45" s="1"/>
      <c r="F45" s="1"/>
      <c r="G45" s="1"/>
      <c r="H45" s="1"/>
      <c r="I45" s="87">
        <f>IF(C45&gt;C19,"ERROR",C45*480)</f>
        <v>0</v>
      </c>
      <c r="J45" s="6"/>
      <c r="K45" s="1"/>
      <c r="T45" s="1"/>
    </row>
    <row r="46" spans="2:20" ht="15.75" customHeight="1" x14ac:dyDescent="0.3">
      <c r="B46" s="242" t="s">
        <v>47</v>
      </c>
      <c r="C46" s="243"/>
      <c r="D46" s="243"/>
      <c r="E46" s="243"/>
      <c r="F46" s="243"/>
      <c r="G46" s="243"/>
      <c r="H46" s="243"/>
      <c r="I46" s="55"/>
      <c r="J46" s="6"/>
      <c r="K46" s="1"/>
      <c r="T46" s="1"/>
    </row>
    <row r="47" spans="2:20" ht="14.4" x14ac:dyDescent="0.3">
      <c r="B47" s="242"/>
      <c r="C47" s="243"/>
      <c r="D47" s="243"/>
      <c r="E47" s="243"/>
      <c r="F47" s="243"/>
      <c r="G47" s="243"/>
      <c r="H47" s="243"/>
      <c r="I47" s="55"/>
      <c r="J47" s="6"/>
      <c r="K47" s="1"/>
      <c r="T47" s="1"/>
    </row>
    <row r="48" spans="2:20" ht="27.6" x14ac:dyDescent="0.3">
      <c r="B48" s="14" t="s">
        <v>48</v>
      </c>
      <c r="C48" s="92" t="s">
        <v>49</v>
      </c>
      <c r="D48" s="1"/>
      <c r="E48" s="1"/>
      <c r="F48" s="1"/>
      <c r="G48" s="1"/>
      <c r="H48" s="1"/>
      <c r="I48" s="83">
        <f>IF(C48="Yes",400,0)</f>
        <v>0</v>
      </c>
      <c r="J48" s="6"/>
      <c r="K48" s="1"/>
      <c r="T48" s="1"/>
    </row>
    <row r="49" spans="2:20" ht="15" customHeight="1" x14ac:dyDescent="0.3">
      <c r="B49" s="201" t="s">
        <v>50</v>
      </c>
      <c r="C49" s="202"/>
      <c r="D49" s="202"/>
      <c r="E49" s="202"/>
      <c r="F49" s="202"/>
      <c r="G49" s="202"/>
      <c r="H49" s="202"/>
      <c r="I49" s="55"/>
      <c r="J49" s="6"/>
      <c r="K49" s="1"/>
      <c r="T49" s="1"/>
    </row>
    <row r="50" spans="2:20" ht="24.75" customHeight="1" x14ac:dyDescent="0.3">
      <c r="B50" s="201"/>
      <c r="C50" s="202"/>
      <c r="D50" s="202"/>
      <c r="E50" s="202"/>
      <c r="F50" s="202"/>
      <c r="G50" s="202"/>
      <c r="H50" s="202"/>
      <c r="I50" s="55"/>
      <c r="J50" s="6"/>
      <c r="K50" s="1"/>
      <c r="T50" s="1"/>
    </row>
    <row r="51" spans="2:20" ht="14.4" x14ac:dyDescent="0.3">
      <c r="B51" s="15" t="s">
        <v>51</v>
      </c>
      <c r="C51" s="16"/>
      <c r="D51" s="16"/>
      <c r="E51" s="16"/>
      <c r="F51" s="16"/>
      <c r="G51" s="16"/>
      <c r="H51" s="1"/>
      <c r="I51" s="55"/>
      <c r="J51" s="6"/>
      <c r="K51" s="1"/>
      <c r="T51" s="1"/>
    </row>
    <row r="52" spans="2:20" ht="15" customHeight="1" x14ac:dyDescent="0.3">
      <c r="B52" s="201" t="s">
        <v>52</v>
      </c>
      <c r="C52" s="202"/>
      <c r="D52" s="202"/>
      <c r="E52" s="202"/>
      <c r="F52" s="202"/>
      <c r="G52" s="202"/>
      <c r="H52" s="202"/>
      <c r="I52" s="83">
        <f>IF(COUNTBLANK(D55:H55)&lt;4,"ERROR",SUM(D55*52,E55*26,F55*12,G55*4,H55))</f>
        <v>0</v>
      </c>
      <c r="J52" s="6"/>
      <c r="K52" s="1"/>
      <c r="T52" s="1"/>
    </row>
    <row r="53" spans="2:20" ht="21.75" customHeight="1" thickBot="1" x14ac:dyDescent="0.35">
      <c r="B53" s="201"/>
      <c r="C53" s="202"/>
      <c r="D53" s="202"/>
      <c r="E53" s="202"/>
      <c r="F53" s="202"/>
      <c r="G53" s="202"/>
      <c r="H53" s="202"/>
      <c r="I53" s="21"/>
      <c r="J53" s="6"/>
      <c r="K53" s="1"/>
      <c r="T53" s="1"/>
    </row>
    <row r="54" spans="2:20" ht="15.75" customHeight="1" thickBot="1" x14ac:dyDescent="0.35">
      <c r="B54" s="17"/>
      <c r="C54" s="203" t="s">
        <v>53</v>
      </c>
      <c r="D54" s="65" t="s">
        <v>54</v>
      </c>
      <c r="E54" s="66" t="s">
        <v>55</v>
      </c>
      <c r="F54" s="67" t="s">
        <v>56</v>
      </c>
      <c r="G54" s="67" t="s">
        <v>57</v>
      </c>
      <c r="H54" s="68" t="s">
        <v>58</v>
      </c>
      <c r="I54" s="21"/>
      <c r="J54" s="10"/>
      <c r="K54" s="1"/>
      <c r="T54" s="1"/>
    </row>
    <row r="55" spans="2:20" ht="15.75" customHeight="1" thickTop="1" thickBot="1" x14ac:dyDescent="0.35">
      <c r="B55" s="17"/>
      <c r="C55" s="203"/>
      <c r="D55" s="113"/>
      <c r="E55" s="114"/>
      <c r="F55" s="115"/>
      <c r="G55" s="116"/>
      <c r="H55" s="117"/>
      <c r="I55" s="21"/>
      <c r="J55" s="6"/>
      <c r="K55" s="1"/>
      <c r="T55" s="1"/>
    </row>
    <row r="56" spans="2:20" ht="15.75" customHeight="1" thickBot="1" x14ac:dyDescent="0.35">
      <c r="B56" s="17"/>
      <c r="C56" s="18"/>
      <c r="E56" s="34"/>
      <c r="F56" s="35"/>
      <c r="G56" s="36"/>
      <c r="H56" s="37"/>
      <c r="I56" s="21"/>
      <c r="J56" s="6"/>
      <c r="K56" s="1"/>
      <c r="T56" s="1"/>
    </row>
    <row r="57" spans="2:20" thickBot="1" x14ac:dyDescent="0.35">
      <c r="B57" s="19"/>
      <c r="C57" s="241" t="s">
        <v>59</v>
      </c>
      <c r="D57" s="241"/>
      <c r="E57" s="241"/>
      <c r="F57" s="241"/>
      <c r="G57" s="1"/>
      <c r="H57" s="1"/>
      <c r="I57" s="85">
        <f>IF(C66&gt;C68, C66-C68, 0)</f>
        <v>0</v>
      </c>
      <c r="J57" s="6"/>
      <c r="K57" s="1"/>
      <c r="T57" s="1"/>
    </row>
    <row r="58" spans="2:20" ht="14.4" x14ac:dyDescent="0.3">
      <c r="B58" s="19"/>
      <c r="C58" s="1"/>
      <c r="D58" s="1"/>
      <c r="E58" s="1"/>
      <c r="F58" s="1"/>
      <c r="G58" s="1"/>
      <c r="H58" s="1"/>
      <c r="I58" s="55"/>
      <c r="J58" s="6"/>
      <c r="K58" s="1"/>
      <c r="T58" s="1"/>
    </row>
    <row r="59" spans="2:20" ht="14.4" x14ac:dyDescent="0.3">
      <c r="B59" s="13" t="s">
        <v>60</v>
      </c>
      <c r="C59" s="1"/>
      <c r="D59" s="1"/>
      <c r="E59" s="1"/>
      <c r="F59" s="1"/>
      <c r="G59" s="1"/>
      <c r="H59" s="1"/>
      <c r="I59" s="83">
        <f>IF(COUNTBLANK(D63:H63)&lt;4,"Error",SUM(D63*52,E63*26,F63*12,G63*4,H63))</f>
        <v>0</v>
      </c>
      <c r="J59" s="6"/>
      <c r="K59" s="1"/>
      <c r="T59" s="1"/>
    </row>
    <row r="60" spans="2:20" ht="15" customHeight="1" x14ac:dyDescent="0.3">
      <c r="B60" s="201" t="s">
        <v>61</v>
      </c>
      <c r="C60" s="202"/>
      <c r="D60" s="202"/>
      <c r="E60" s="202"/>
      <c r="F60" s="202"/>
      <c r="G60" s="202"/>
      <c r="H60" s="202"/>
      <c r="I60" s="57"/>
      <c r="J60" s="10"/>
      <c r="K60" s="1"/>
      <c r="T60" s="1"/>
    </row>
    <row r="61" spans="2:20" ht="19.5" customHeight="1" thickBot="1" x14ac:dyDescent="0.35">
      <c r="B61" s="201"/>
      <c r="C61" s="202"/>
      <c r="D61" s="202"/>
      <c r="E61" s="202"/>
      <c r="F61" s="202"/>
      <c r="G61" s="202"/>
      <c r="H61" s="202"/>
      <c r="I61" s="57"/>
      <c r="J61" s="6"/>
      <c r="K61" s="1"/>
      <c r="T61" s="1"/>
    </row>
    <row r="62" spans="2:20" thickBot="1" x14ac:dyDescent="0.35">
      <c r="B62" s="7"/>
      <c r="C62" s="203" t="s">
        <v>53</v>
      </c>
      <c r="D62" s="65" t="s">
        <v>54</v>
      </c>
      <c r="E62" s="66" t="s">
        <v>55</v>
      </c>
      <c r="F62" s="67" t="s">
        <v>56</v>
      </c>
      <c r="G62" s="67" t="s">
        <v>57</v>
      </c>
      <c r="H62" s="68" t="s">
        <v>58</v>
      </c>
      <c r="I62" s="55"/>
      <c r="J62" s="6"/>
      <c r="K62" s="1"/>
      <c r="T62" s="1"/>
    </row>
    <row r="63" spans="2:20" ht="14.4" x14ac:dyDescent="0.3">
      <c r="B63" s="7"/>
      <c r="C63" s="203"/>
      <c r="D63" s="113"/>
      <c r="E63" s="114"/>
      <c r="F63" s="115"/>
      <c r="G63" s="116"/>
      <c r="H63" s="117"/>
      <c r="I63" s="55"/>
      <c r="J63" s="6"/>
      <c r="K63" s="1"/>
      <c r="T63" s="1"/>
    </row>
    <row r="64" spans="2:20" ht="14.4" x14ac:dyDescent="0.3">
      <c r="B64" s="7"/>
      <c r="C64" s="1"/>
      <c r="E64" s="34"/>
      <c r="F64" s="35"/>
      <c r="G64" s="36"/>
      <c r="H64" s="37"/>
      <c r="I64" s="55"/>
      <c r="J64" s="6"/>
      <c r="K64" s="1"/>
      <c r="T64" s="1"/>
    </row>
    <row r="65" spans="2:20" ht="14.4" x14ac:dyDescent="0.3">
      <c r="B65" s="7"/>
      <c r="C65" s="1"/>
      <c r="D65" s="1"/>
      <c r="E65" s="34"/>
      <c r="F65" s="35"/>
      <c r="G65" s="36"/>
      <c r="H65" s="37"/>
      <c r="I65" s="55"/>
      <c r="J65" s="6"/>
      <c r="K65" s="1"/>
      <c r="T65" s="1"/>
    </row>
    <row r="66" spans="2:20" ht="14.4" hidden="1" x14ac:dyDescent="0.3">
      <c r="B66" s="60" t="s">
        <v>62</v>
      </c>
      <c r="C66" s="86">
        <f>I59</f>
        <v>0</v>
      </c>
      <c r="D66" s="1"/>
      <c r="E66" s="1"/>
      <c r="F66" s="1"/>
      <c r="G66" s="1"/>
      <c r="H66" s="1"/>
      <c r="I66" s="55"/>
      <c r="J66" s="6"/>
      <c r="K66" s="1"/>
      <c r="T66" s="1"/>
    </row>
    <row r="67" spans="2:20" ht="14.4" hidden="1" x14ac:dyDescent="0.3">
      <c r="B67" s="7"/>
      <c r="C67" s="1"/>
      <c r="D67" s="1"/>
      <c r="E67" s="1"/>
      <c r="F67" s="1"/>
      <c r="G67" s="1"/>
      <c r="H67" s="1"/>
      <c r="I67" s="55"/>
      <c r="J67" s="6"/>
      <c r="K67" s="1"/>
      <c r="T67" s="1"/>
    </row>
    <row r="68" spans="2:20" ht="14.4" hidden="1" x14ac:dyDescent="0.3">
      <c r="B68" s="60" t="s">
        <v>63</v>
      </c>
      <c r="C68" s="86">
        <f>SUM(I39*0.03)</f>
        <v>0</v>
      </c>
      <c r="D68" s="1"/>
      <c r="E68" s="1"/>
      <c r="F68" s="1"/>
      <c r="G68" s="1"/>
      <c r="H68" s="1"/>
      <c r="I68" s="55"/>
      <c r="J68" s="6"/>
      <c r="K68" s="1"/>
      <c r="T68" s="1"/>
    </row>
    <row r="69" spans="2:20" thickBot="1" x14ac:dyDescent="0.35">
      <c r="B69" s="38"/>
      <c r="C69" s="11"/>
      <c r="D69" s="11"/>
      <c r="E69" s="11"/>
      <c r="F69" s="11"/>
      <c r="G69" s="11"/>
      <c r="H69" s="11"/>
      <c r="I69" s="58"/>
      <c r="J69" s="9"/>
      <c r="K69" s="1"/>
      <c r="T69" s="1"/>
    </row>
    <row r="70" spans="2:20" thickBot="1" x14ac:dyDescent="0.35">
      <c r="B70" s="1"/>
      <c r="C70" s="1"/>
      <c r="D70" s="1"/>
      <c r="E70" s="1"/>
      <c r="F70" s="1"/>
      <c r="G70" s="1"/>
      <c r="H70" s="1"/>
      <c r="I70" s="55"/>
      <c r="J70" s="1"/>
      <c r="K70" s="1"/>
      <c r="T70" s="1"/>
    </row>
    <row r="71" spans="2:20" thickBot="1" x14ac:dyDescent="0.35">
      <c r="B71" s="192" t="s">
        <v>64</v>
      </c>
      <c r="C71" s="193"/>
      <c r="D71" s="193"/>
      <c r="E71" s="193"/>
      <c r="F71" s="193"/>
      <c r="G71" s="193"/>
      <c r="H71" s="193"/>
      <c r="I71" s="193"/>
      <c r="J71" s="194"/>
      <c r="K71" s="1"/>
      <c r="T71" s="1"/>
    </row>
    <row r="72" spans="2:20" thickBot="1" x14ac:dyDescent="0.35">
      <c r="B72" s="61" t="s">
        <v>42</v>
      </c>
      <c r="C72" s="85">
        <f>I39</f>
        <v>0</v>
      </c>
      <c r="D72" s="1"/>
      <c r="E72" s="225" t="s">
        <v>65</v>
      </c>
      <c r="F72" s="226"/>
      <c r="G72" s="226"/>
      <c r="H72" s="5"/>
      <c r="I72" s="85">
        <f>IF(C72-C73&lt;0,0,C72-C73)</f>
        <v>0</v>
      </c>
      <c r="J72" s="6"/>
      <c r="K72" s="1"/>
      <c r="T72" s="1"/>
    </row>
    <row r="73" spans="2:20" thickBot="1" x14ac:dyDescent="0.35">
      <c r="B73" s="61" t="s">
        <v>66</v>
      </c>
      <c r="C73" s="85">
        <f>SUM(I45,I48,I52,I57)</f>
        <v>0</v>
      </c>
      <c r="D73" s="1"/>
      <c r="E73" s="227" t="s">
        <v>67</v>
      </c>
      <c r="F73" s="228"/>
      <c r="G73" s="228"/>
      <c r="H73" s="5"/>
      <c r="I73" s="85">
        <f>SUM(I72/12)</f>
        <v>0</v>
      </c>
      <c r="J73" s="6"/>
      <c r="K73" s="1"/>
      <c r="T73" s="1"/>
    </row>
    <row r="74" spans="2:20" thickBot="1" x14ac:dyDescent="0.35">
      <c r="B74" s="61"/>
      <c r="C74" s="55"/>
      <c r="D74" s="1"/>
      <c r="E74" s="55"/>
      <c r="F74" s="55"/>
      <c r="G74" s="55"/>
      <c r="H74" s="5"/>
      <c r="I74" s="5"/>
      <c r="J74" s="6"/>
      <c r="K74" s="1"/>
      <c r="T74" s="1"/>
    </row>
    <row r="75" spans="2:20" ht="26.25" customHeight="1" thickBot="1" x14ac:dyDescent="0.35">
      <c r="B75" s="61" t="s">
        <v>68</v>
      </c>
      <c r="C75" s="89" t="e">
        <f>SUM(I72/VLOOKUP(C19,'Income Limits'!A2:E10,2))*0.3</f>
        <v>#N/A</v>
      </c>
      <c r="D75" s="1" t="s">
        <v>69</v>
      </c>
      <c r="E75" s="225"/>
      <c r="F75" s="226"/>
      <c r="G75" s="226"/>
      <c r="H75" s="229"/>
      <c r="I75" s="229"/>
      <c r="J75" s="143"/>
      <c r="K75" s="1"/>
      <c r="T75" s="1"/>
    </row>
    <row r="76" spans="2:20" thickBot="1" x14ac:dyDescent="0.35">
      <c r="B76" s="8"/>
      <c r="C76" s="11"/>
      <c r="D76" s="11"/>
      <c r="E76" s="11"/>
      <c r="F76" s="11"/>
      <c r="G76" s="11"/>
      <c r="H76" s="11"/>
      <c r="I76" s="11"/>
      <c r="J76" s="9"/>
      <c r="K76" s="1"/>
      <c r="T76" s="1"/>
    </row>
    <row r="77" spans="2:20" thickBot="1" x14ac:dyDescent="0.35">
      <c r="B77" s="1"/>
      <c r="C77" s="1"/>
      <c r="D77" s="1"/>
      <c r="E77" s="1"/>
      <c r="F77" s="1"/>
      <c r="G77" s="1"/>
      <c r="H77" s="1"/>
      <c r="J77" s="1"/>
      <c r="K77" s="1"/>
      <c r="T77" s="1"/>
    </row>
    <row r="78" spans="2:20" ht="15.75" customHeight="1" x14ac:dyDescent="0.3">
      <c r="B78" s="192" t="s">
        <v>70</v>
      </c>
      <c r="C78" s="193"/>
      <c r="D78" s="193"/>
      <c r="E78" s="193"/>
      <c r="F78" s="193"/>
      <c r="G78" s="193"/>
      <c r="H78" s="193"/>
      <c r="I78" s="193"/>
      <c r="J78" s="194"/>
      <c r="K78" s="1"/>
      <c r="T78" s="1"/>
    </row>
    <row r="79" spans="2:20" ht="14.4" x14ac:dyDescent="0.3">
      <c r="B79" s="210" t="s">
        <v>71</v>
      </c>
      <c r="C79" s="211"/>
      <c r="D79" s="55"/>
      <c r="E79" s="1"/>
      <c r="F79" s="1"/>
      <c r="G79" s="1"/>
      <c r="H79" s="1"/>
      <c r="I79" s="118"/>
      <c r="J79" s="6"/>
      <c r="K79" s="1"/>
      <c r="T79" s="1"/>
    </row>
    <row r="80" spans="2:20" ht="14.4" x14ac:dyDescent="0.3">
      <c r="B80" s="47"/>
      <c r="C80" s="55"/>
      <c r="D80" s="55"/>
      <c r="E80" s="1"/>
      <c r="F80" s="1"/>
      <c r="G80" s="1"/>
      <c r="H80" s="1"/>
      <c r="I80" s="119"/>
      <c r="J80" s="6"/>
      <c r="K80" s="1"/>
      <c r="T80" s="1"/>
    </row>
    <row r="81" spans="2:20" ht="14.4" x14ac:dyDescent="0.3">
      <c r="B81" s="47" t="s">
        <v>72</v>
      </c>
      <c r="C81" s="55"/>
      <c r="D81" s="55"/>
      <c r="E81" s="1"/>
      <c r="F81" s="1"/>
      <c r="G81" s="1"/>
      <c r="H81" s="1"/>
      <c r="I81" s="120"/>
      <c r="J81" s="6"/>
      <c r="K81" s="1"/>
      <c r="T81" s="1"/>
    </row>
    <row r="82" spans="2:20" ht="14.4" x14ac:dyDescent="0.3">
      <c r="B82" s="47"/>
      <c r="C82" s="55"/>
      <c r="D82" s="55"/>
      <c r="E82" s="1"/>
      <c r="F82" s="1"/>
      <c r="G82" s="1"/>
      <c r="H82" s="1"/>
      <c r="I82" s="121"/>
      <c r="J82" s="6"/>
      <c r="K82" s="1"/>
      <c r="T82" s="1"/>
    </row>
    <row r="83" spans="2:20" ht="14.4" x14ac:dyDescent="0.3">
      <c r="B83" s="47" t="s">
        <v>73</v>
      </c>
      <c r="C83" s="55"/>
      <c r="D83" s="55"/>
      <c r="E83" s="1"/>
      <c r="F83" s="1"/>
      <c r="G83" s="1"/>
      <c r="H83" s="1"/>
      <c r="I83" s="121"/>
      <c r="J83" s="6"/>
      <c r="K83" s="1"/>
      <c r="T83" s="1"/>
    </row>
    <row r="84" spans="2:20" ht="15" customHeight="1" x14ac:dyDescent="0.3">
      <c r="B84" s="238" t="s">
        <v>74</v>
      </c>
      <c r="C84" s="236"/>
      <c r="D84" s="236"/>
      <c r="E84" s="236"/>
      <c r="F84" s="236"/>
      <c r="G84" s="160"/>
      <c r="H84" s="160"/>
      <c r="I84" s="164"/>
      <c r="J84" s="6"/>
      <c r="K84" s="1"/>
      <c r="T84" s="1"/>
    </row>
    <row r="85" spans="2:20" ht="14.4" x14ac:dyDescent="0.3">
      <c r="B85" s="239"/>
      <c r="C85" s="236"/>
      <c r="D85" s="236"/>
      <c r="E85" s="236"/>
      <c r="F85" s="236"/>
      <c r="G85" s="160"/>
      <c r="H85" s="160"/>
      <c r="I85" s="75"/>
      <c r="J85" s="6"/>
      <c r="K85" s="1"/>
      <c r="T85" s="1"/>
    </row>
    <row r="86" spans="2:20" ht="14.4" x14ac:dyDescent="0.3">
      <c r="B86" s="239"/>
      <c r="C86" s="236"/>
      <c r="D86" s="236"/>
      <c r="E86" s="236"/>
      <c r="F86" s="236"/>
      <c r="G86" s="1"/>
      <c r="H86" s="1"/>
      <c r="I86" s="55"/>
      <c r="J86" s="6"/>
      <c r="K86" s="1"/>
      <c r="T86" s="1"/>
    </row>
    <row r="87" spans="2:20" ht="14.4" x14ac:dyDescent="0.3">
      <c r="B87" s="212"/>
      <c r="C87" s="213"/>
      <c r="D87" s="55"/>
      <c r="E87" s="1"/>
      <c r="F87" s="1"/>
      <c r="G87" s="1"/>
      <c r="H87" s="1"/>
      <c r="I87" s="55"/>
      <c r="J87" s="6"/>
      <c r="K87" s="1"/>
      <c r="T87" s="1"/>
    </row>
    <row r="88" spans="2:20" thickBot="1" x14ac:dyDescent="0.35">
      <c r="B88" s="142"/>
      <c r="C88" s="12"/>
      <c r="D88" s="55"/>
      <c r="E88" s="1"/>
      <c r="F88" s="1"/>
      <c r="G88" s="1"/>
      <c r="H88" s="1"/>
      <c r="I88" s="55"/>
      <c r="J88" s="6"/>
      <c r="K88" s="1"/>
      <c r="T88" s="1"/>
    </row>
    <row r="89" spans="2:20" ht="14.4" x14ac:dyDescent="0.3">
      <c r="B89" s="232" t="s">
        <v>75</v>
      </c>
      <c r="C89" s="233"/>
      <c r="D89" s="233"/>
      <c r="E89" s="233"/>
      <c r="F89" s="233"/>
      <c r="G89" s="233"/>
      <c r="H89" s="233"/>
      <c r="I89" s="233"/>
      <c r="J89" s="234"/>
      <c r="K89" s="1"/>
      <c r="T89" s="1"/>
    </row>
    <row r="90" spans="2:20" ht="14.4" x14ac:dyDescent="0.3">
      <c r="B90" s="214" t="s">
        <v>76</v>
      </c>
      <c r="C90" s="215"/>
      <c r="D90" s="55"/>
      <c r="E90" s="1"/>
      <c r="F90" s="1"/>
      <c r="G90" s="1"/>
      <c r="H90" s="1"/>
      <c r="I90" s="55"/>
      <c r="J90" s="6"/>
      <c r="K90" s="1"/>
      <c r="T90" s="1"/>
    </row>
    <row r="91" spans="2:20" ht="14.4" x14ac:dyDescent="0.3">
      <c r="B91" s="216" t="s">
        <v>77</v>
      </c>
      <c r="C91" s="217"/>
      <c r="D91" s="55"/>
      <c r="E91" s="1"/>
      <c r="F91" s="1"/>
      <c r="G91" s="1"/>
      <c r="H91" s="1"/>
      <c r="I91" s="55"/>
      <c r="J91" s="6"/>
      <c r="K91" s="1"/>
      <c r="T91" s="1"/>
    </row>
    <row r="92" spans="2:20" ht="14.4" x14ac:dyDescent="0.3">
      <c r="B92" s="235" t="s">
        <v>78</v>
      </c>
      <c r="C92" s="226"/>
      <c r="D92" s="55"/>
      <c r="E92" s="1"/>
      <c r="F92" s="1"/>
      <c r="G92" s="1"/>
      <c r="H92" s="1"/>
      <c r="I92" s="83">
        <f>SUM(I73*0.3)</f>
        <v>0</v>
      </c>
      <c r="J92" s="6"/>
      <c r="K92" s="1"/>
      <c r="T92" s="1"/>
    </row>
    <row r="93" spans="2:20" ht="14.4" x14ac:dyDescent="0.3">
      <c r="B93" s="144" t="s">
        <v>79</v>
      </c>
      <c r="C93" s="55"/>
      <c r="D93" s="55"/>
      <c r="E93" s="1"/>
      <c r="F93" s="1"/>
      <c r="G93" s="1"/>
      <c r="H93" s="1"/>
      <c r="I93" s="59"/>
      <c r="J93" s="6"/>
      <c r="K93" s="1"/>
      <c r="T93" s="1"/>
    </row>
    <row r="94" spans="2:20" ht="14.4" x14ac:dyDescent="0.3">
      <c r="B94" s="235" t="s">
        <v>80</v>
      </c>
      <c r="C94" s="226"/>
      <c r="D94" s="55"/>
      <c r="E94" s="1"/>
      <c r="F94" s="1"/>
      <c r="G94" s="1"/>
      <c r="H94" s="1"/>
      <c r="I94" s="83">
        <f>SUM(I41*0.1)</f>
        <v>0</v>
      </c>
      <c r="J94" s="6"/>
      <c r="K94" s="1"/>
      <c r="T94" s="1"/>
    </row>
    <row r="95" spans="2:20" thickBot="1" x14ac:dyDescent="0.35">
      <c r="B95" s="78"/>
      <c r="C95" s="79"/>
      <c r="D95" s="58"/>
      <c r="E95" s="11"/>
      <c r="F95" s="11"/>
      <c r="G95" s="11"/>
      <c r="H95" s="11"/>
      <c r="I95" s="153"/>
      <c r="J95" s="9"/>
      <c r="K95" s="1"/>
      <c r="T95" s="1"/>
    </row>
    <row r="96" spans="2:20" ht="14.4" x14ac:dyDescent="0.3">
      <c r="B96" s="232" t="s">
        <v>81</v>
      </c>
      <c r="C96" s="233"/>
      <c r="D96" s="233"/>
      <c r="E96" s="233"/>
      <c r="F96" s="233"/>
      <c r="G96" s="233"/>
      <c r="H96" s="233"/>
      <c r="I96" s="233"/>
      <c r="J96" s="234"/>
      <c r="K96" s="1"/>
      <c r="T96" s="1"/>
    </row>
    <row r="97" spans="2:20" ht="14.4" x14ac:dyDescent="0.3">
      <c r="B97" s="214" t="s">
        <v>82</v>
      </c>
      <c r="C97" s="215"/>
      <c r="D97" s="162"/>
      <c r="E97" s="162"/>
      <c r="F97" s="162"/>
      <c r="G97" s="162"/>
      <c r="H97" s="162"/>
      <c r="I97" s="162"/>
      <c r="J97" s="163"/>
      <c r="K97" s="1"/>
      <c r="T97" s="1"/>
    </row>
    <row r="98" spans="2:20" ht="14.4" x14ac:dyDescent="0.3">
      <c r="B98" s="216" t="s">
        <v>77</v>
      </c>
      <c r="C98" s="217"/>
      <c r="D98" s="162"/>
      <c r="E98" s="162"/>
      <c r="F98" s="162"/>
      <c r="G98" s="162"/>
      <c r="H98" s="162"/>
      <c r="I98" s="162"/>
      <c r="J98" s="163"/>
      <c r="K98" s="1"/>
      <c r="T98" s="1"/>
    </row>
    <row r="99" spans="2:20" ht="27.75" customHeight="1" x14ac:dyDescent="0.3">
      <c r="B99" s="20" t="s">
        <v>83</v>
      </c>
      <c r="D99" s="154"/>
      <c r="E99" s="154"/>
      <c r="F99" s="1"/>
      <c r="G99" s="1"/>
      <c r="H99" s="1"/>
      <c r="I99" s="155"/>
      <c r="J99" s="6"/>
      <c r="K99" s="1"/>
      <c r="T99" s="1"/>
    </row>
    <row r="100" spans="2:20" ht="15" customHeight="1" x14ac:dyDescent="0.3">
      <c r="B100" s="239" t="s">
        <v>84</v>
      </c>
      <c r="C100" s="236"/>
      <c r="D100" s="236"/>
      <c r="E100" s="1"/>
      <c r="F100" s="1"/>
      <c r="G100" s="1"/>
      <c r="H100" s="1"/>
      <c r="I100" s="240" t="e">
        <f>VLOOKUP(C11,N133:Q146,SUM(-I99,5))</f>
        <v>#REF!</v>
      </c>
      <c r="J100" s="6"/>
      <c r="K100" s="1"/>
      <c r="T100" s="1"/>
    </row>
    <row r="101" spans="2:20" ht="15" customHeight="1" x14ac:dyDescent="0.3">
      <c r="B101" s="187" t="s">
        <v>85</v>
      </c>
      <c r="C101" s="188"/>
      <c r="D101" s="149"/>
      <c r="E101" s="57"/>
      <c r="F101" s="57"/>
      <c r="G101" s="1"/>
      <c r="H101" s="1"/>
      <c r="I101" s="240"/>
      <c r="J101" s="6"/>
      <c r="K101" s="1"/>
      <c r="T101" s="1"/>
    </row>
    <row r="102" spans="2:20" ht="14.4" x14ac:dyDescent="0.3">
      <c r="B102" s="187"/>
      <c r="C102" s="188"/>
      <c r="D102" s="149"/>
      <c r="E102" s="57"/>
      <c r="F102" s="57"/>
      <c r="G102" s="1"/>
      <c r="H102" s="1"/>
      <c r="I102" s="21"/>
      <c r="J102" s="6"/>
      <c r="K102" s="1"/>
      <c r="T102" s="1"/>
    </row>
    <row r="103" spans="2:20" ht="14.4" x14ac:dyDescent="0.3">
      <c r="B103" s="161" t="s">
        <v>79</v>
      </c>
      <c r="C103" s="57"/>
      <c r="D103" s="57"/>
      <c r="E103" s="57"/>
      <c r="F103" s="57"/>
      <c r="G103" s="1"/>
      <c r="H103" s="1"/>
      <c r="I103" s="21"/>
      <c r="J103" s="6"/>
      <c r="K103" s="1"/>
      <c r="T103" s="1"/>
    </row>
    <row r="104" spans="2:20" ht="14.4" x14ac:dyDescent="0.3">
      <c r="B104" s="197" t="s">
        <v>86</v>
      </c>
      <c r="C104" s="236"/>
      <c r="D104" s="57"/>
      <c r="E104" s="57"/>
      <c r="F104" s="57"/>
      <c r="G104" s="1"/>
      <c r="H104" s="1"/>
      <c r="I104" s="181"/>
      <c r="J104" s="6"/>
      <c r="K104" s="1"/>
      <c r="T104" s="1"/>
    </row>
    <row r="105" spans="2:20" ht="15" customHeight="1" x14ac:dyDescent="0.3">
      <c r="B105" s="187" t="s">
        <v>87</v>
      </c>
      <c r="C105" s="188"/>
      <c r="D105" s="57"/>
      <c r="E105" s="57"/>
      <c r="F105" s="57"/>
      <c r="G105" s="1"/>
      <c r="H105" s="1"/>
      <c r="I105" s="21"/>
      <c r="J105" s="6"/>
      <c r="K105" s="1"/>
      <c r="T105" s="1"/>
    </row>
    <row r="106" spans="2:20" ht="14.4" x14ac:dyDescent="0.3">
      <c r="B106" s="187"/>
      <c r="C106" s="188"/>
      <c r="D106" s="57"/>
      <c r="E106" s="57"/>
      <c r="F106" s="57"/>
      <c r="G106" s="1"/>
      <c r="H106" s="1"/>
      <c r="I106" s="21"/>
      <c r="J106" s="6"/>
      <c r="K106" s="1"/>
      <c r="T106" s="1"/>
    </row>
    <row r="107" spans="2:20" thickBot="1" x14ac:dyDescent="0.35">
      <c r="B107" s="195"/>
      <c r="C107" s="196"/>
      <c r="D107" s="139"/>
      <c r="E107" s="139"/>
      <c r="F107" s="139"/>
      <c r="G107" s="11"/>
      <c r="H107" s="11"/>
      <c r="I107" s="54"/>
      <c r="J107" s="9"/>
      <c r="K107" s="1"/>
      <c r="T107" s="1"/>
    </row>
    <row r="108" spans="2:20" thickBot="1" x14ac:dyDescent="0.35">
      <c r="B108" s="149"/>
      <c r="C108" s="149"/>
      <c r="D108" s="149"/>
      <c r="E108" s="149"/>
      <c r="F108" s="149"/>
      <c r="G108" s="1"/>
      <c r="H108" s="1"/>
      <c r="I108" s="21"/>
      <c r="J108" s="1"/>
      <c r="K108" s="1"/>
      <c r="T108" s="1"/>
    </row>
    <row r="109" spans="2:20" ht="14.4" x14ac:dyDescent="0.3">
      <c r="B109" s="192" t="s">
        <v>88</v>
      </c>
      <c r="C109" s="193"/>
      <c r="D109" s="193"/>
      <c r="E109" s="193"/>
      <c r="F109" s="193"/>
      <c r="G109" s="193"/>
      <c r="H109" s="193"/>
      <c r="I109" s="193"/>
      <c r="J109" s="194"/>
      <c r="K109" s="1"/>
      <c r="T109" s="1"/>
    </row>
    <row r="110" spans="2:20" ht="14.4" x14ac:dyDescent="0.3">
      <c r="B110" s="148"/>
      <c r="C110" s="149"/>
      <c r="D110" s="149"/>
      <c r="E110" s="149"/>
      <c r="F110" s="149"/>
      <c r="G110" s="1"/>
      <c r="H110" s="1"/>
      <c r="I110" s="21"/>
      <c r="J110" s="6"/>
      <c r="K110" s="1"/>
      <c r="T110" s="1"/>
    </row>
    <row r="111" spans="2:20" ht="11.25" customHeight="1" thickBot="1" x14ac:dyDescent="0.35">
      <c r="B111" s="148"/>
      <c r="C111" s="81"/>
      <c r="D111" s="82"/>
      <c r="E111" s="149"/>
      <c r="F111" s="149"/>
      <c r="G111" s="1"/>
      <c r="H111" s="1"/>
      <c r="I111" s="21"/>
      <c r="J111" s="6"/>
      <c r="K111" s="1"/>
      <c r="T111" s="1"/>
    </row>
    <row r="112" spans="2:20" ht="16.5" customHeight="1" thickBot="1" x14ac:dyDescent="0.35">
      <c r="B112" s="186" t="s">
        <v>89</v>
      </c>
      <c r="C112" s="149"/>
      <c r="D112" s="128"/>
      <c r="E112" s="128"/>
      <c r="F112" s="128"/>
      <c r="G112" s="1"/>
      <c r="H112" s="1"/>
      <c r="I112" s="85">
        <f>SUM(I79+I84)</f>
        <v>0</v>
      </c>
      <c r="J112" s="6"/>
      <c r="K112" s="1"/>
      <c r="T112" s="1"/>
    </row>
    <row r="113" spans="2:20" ht="12" customHeight="1" x14ac:dyDescent="0.3">
      <c r="B113" s="80"/>
      <c r="C113" s="149"/>
      <c r="D113" s="128"/>
      <c r="E113" s="128"/>
      <c r="F113" s="128"/>
      <c r="G113" s="1"/>
      <c r="H113" s="1"/>
      <c r="I113" s="21"/>
      <c r="J113" s="6"/>
      <c r="K113" s="1"/>
      <c r="T113" s="1"/>
    </row>
    <row r="114" spans="2:20" ht="12" customHeight="1" x14ac:dyDescent="0.3">
      <c r="B114" s="152"/>
      <c r="C114" s="149"/>
      <c r="D114" s="128"/>
      <c r="E114" s="128"/>
      <c r="F114" s="128"/>
      <c r="G114" s="1"/>
      <c r="H114" s="1"/>
      <c r="I114" s="21"/>
      <c r="J114" s="6"/>
      <c r="K114" s="1"/>
      <c r="T114" s="1"/>
    </row>
    <row r="115" spans="2:20" ht="26.25" customHeight="1" x14ac:dyDescent="0.3">
      <c r="B115" s="197" t="s">
        <v>90</v>
      </c>
      <c r="C115" s="198"/>
      <c r="D115" s="198"/>
      <c r="E115" s="198"/>
      <c r="F115" s="198"/>
      <c r="G115" s="1"/>
      <c r="H115" s="1"/>
      <c r="I115" s="118"/>
      <c r="J115" s="6"/>
      <c r="K115" s="1"/>
      <c r="T115" s="1"/>
    </row>
    <row r="116" spans="2:20" ht="12" customHeight="1" x14ac:dyDescent="0.3">
      <c r="B116" s="190"/>
      <c r="C116" s="191"/>
      <c r="D116" s="191"/>
      <c r="E116" s="128"/>
      <c r="F116" s="128"/>
      <c r="G116" s="1"/>
      <c r="H116" s="1"/>
      <c r="I116" s="21"/>
      <c r="J116" s="6"/>
      <c r="K116" s="1"/>
      <c r="T116" s="1"/>
    </row>
    <row r="117" spans="2:20" thickBot="1" x14ac:dyDescent="0.35">
      <c r="B117" s="150"/>
      <c r="C117" s="151"/>
      <c r="D117" s="151"/>
      <c r="E117" s="151"/>
      <c r="F117" s="151"/>
      <c r="G117" s="151"/>
      <c r="H117" s="151"/>
      <c r="I117" s="151"/>
      <c r="J117" s="145"/>
      <c r="K117" s="1"/>
      <c r="T117" s="1"/>
    </row>
    <row r="118" spans="2:20" thickBot="1" x14ac:dyDescent="0.35">
      <c r="B118" s="182" t="s">
        <v>73</v>
      </c>
      <c r="C118" s="151"/>
      <c r="D118" s="151"/>
      <c r="E118" s="151"/>
      <c r="F118" s="151"/>
      <c r="G118" s="151"/>
      <c r="H118" s="151"/>
      <c r="I118" s="185">
        <f>I84</f>
        <v>0</v>
      </c>
      <c r="J118" s="145"/>
      <c r="K118" s="1"/>
      <c r="T118" s="1"/>
    </row>
    <row r="119" spans="2:20" ht="14.4" x14ac:dyDescent="0.3">
      <c r="B119" s="184" t="s">
        <v>91</v>
      </c>
      <c r="C119" s="151"/>
      <c r="D119" s="151"/>
      <c r="E119" s="151"/>
      <c r="F119" s="151"/>
      <c r="G119" s="151"/>
      <c r="H119" s="151"/>
      <c r="I119" s="151"/>
      <c r="J119" s="145"/>
      <c r="K119" s="1"/>
      <c r="T119" s="1"/>
    </row>
    <row r="120" spans="2:20" thickBot="1" x14ac:dyDescent="0.35">
      <c r="B120" s="182"/>
      <c r="C120" s="151"/>
      <c r="D120" s="151"/>
      <c r="E120" s="151"/>
      <c r="F120" s="151"/>
      <c r="G120" s="151"/>
      <c r="H120" s="151"/>
      <c r="I120" s="183"/>
      <c r="J120" s="145"/>
      <c r="K120" s="1"/>
      <c r="T120" s="1"/>
    </row>
    <row r="121" spans="2:20" thickBot="1" x14ac:dyDescent="0.35">
      <c r="B121" s="47" t="s">
        <v>92</v>
      </c>
      <c r="C121" s="1"/>
      <c r="D121" s="1"/>
      <c r="E121" s="1"/>
      <c r="F121" s="1"/>
      <c r="G121" s="1"/>
      <c r="H121" s="1"/>
      <c r="I121" s="84" t="str">
        <f>IF(I115&lt;=150,"$0",IF(I84&gt;=0,MAX(0,I115-I84),))</f>
        <v>$0</v>
      </c>
      <c r="J121" s="6"/>
      <c r="K121" s="1"/>
      <c r="T121" s="1"/>
    </row>
    <row r="122" spans="2:20" ht="13.95" customHeight="1" x14ac:dyDescent="0.3">
      <c r="B122" s="199" t="s">
        <v>93</v>
      </c>
      <c r="C122" s="200"/>
      <c r="D122" s="200"/>
      <c r="E122" s="200"/>
      <c r="F122" s="200"/>
      <c r="G122" s="200"/>
      <c r="H122" s="1"/>
      <c r="I122" s="55"/>
      <c r="J122" s="6"/>
      <c r="K122" s="1"/>
      <c r="T122" s="1"/>
    </row>
    <row r="123" spans="2:20" ht="13.5" customHeight="1" thickBot="1" x14ac:dyDescent="0.35">
      <c r="B123" s="146"/>
      <c r="C123" s="147"/>
      <c r="D123" s="147"/>
      <c r="E123" s="147"/>
      <c r="F123" s="147"/>
      <c r="G123" s="147"/>
      <c r="H123" s="1"/>
      <c r="I123" s="55"/>
      <c r="J123" s="6"/>
      <c r="K123" s="1"/>
      <c r="T123" s="1"/>
    </row>
    <row r="124" spans="2:20" thickBot="1" x14ac:dyDescent="0.35">
      <c r="B124" s="47" t="s">
        <v>94</v>
      </c>
      <c r="C124" s="1"/>
      <c r="D124" s="1"/>
      <c r="E124" s="1"/>
      <c r="F124" s="1"/>
      <c r="G124" s="1"/>
      <c r="H124" s="1"/>
      <c r="I124" s="85" t="str">
        <f>IF(C8="","Pending",IF(I121&gt;0,SUM(I79-I121),IF(I121&lt;=0,I79)))</f>
        <v>Pending</v>
      </c>
      <c r="J124" s="6"/>
      <c r="K124" s="1"/>
      <c r="T124" s="1"/>
    </row>
    <row r="125" spans="2:20" thickBot="1" x14ac:dyDescent="0.35">
      <c r="B125" s="38" t="s">
        <v>95</v>
      </c>
      <c r="C125" s="11"/>
      <c r="D125" s="11"/>
      <c r="E125" s="11"/>
      <c r="F125" s="11"/>
      <c r="G125" s="11"/>
      <c r="H125" s="11"/>
      <c r="I125" s="11"/>
      <c r="J125" s="9"/>
      <c r="K125" s="1"/>
      <c r="T125" s="1"/>
    </row>
    <row r="126" spans="2:20" ht="14.4" x14ac:dyDescent="0.3">
      <c r="B126" s="1"/>
      <c r="C126" s="1"/>
      <c r="D126" s="1"/>
      <c r="E126" s="1"/>
      <c r="F126" s="1"/>
      <c r="G126" s="1"/>
      <c r="H126" s="1"/>
      <c r="I126" s="1"/>
      <c r="J126" s="1"/>
      <c r="K126" s="1"/>
      <c r="T126" s="1"/>
    </row>
    <row r="127" spans="2:20" ht="14.4" x14ac:dyDescent="0.3">
      <c r="B127" s="189"/>
      <c r="C127" s="189"/>
      <c r="D127" s="189"/>
      <c r="E127" s="189"/>
      <c r="F127" s="189"/>
      <c r="G127" s="189"/>
      <c r="H127" s="189"/>
      <c r="I127" s="189"/>
      <c r="J127" s="189"/>
      <c r="K127" s="1"/>
      <c r="T127" s="1"/>
    </row>
    <row r="128" spans="2:20" ht="14.4" x14ac:dyDescent="0.3">
      <c r="B128" s="189"/>
      <c r="C128" s="189"/>
      <c r="D128" s="189"/>
      <c r="E128" s="189"/>
      <c r="F128" s="189"/>
      <c r="G128" s="189"/>
      <c r="H128" s="189"/>
      <c r="I128" s="189"/>
      <c r="J128" s="189"/>
      <c r="K128" s="1"/>
      <c r="T128" s="1"/>
    </row>
    <row r="129" spans="2:20" ht="14.4" x14ac:dyDescent="0.3">
      <c r="B129" s="1"/>
      <c r="C129" s="1"/>
      <c r="D129" s="1"/>
      <c r="E129" s="1"/>
      <c r="F129" s="1"/>
      <c r="G129" s="1"/>
      <c r="H129" s="1"/>
      <c r="I129" s="1"/>
      <c r="J129" s="1"/>
      <c r="K129" s="1"/>
      <c r="T129" s="1"/>
    </row>
    <row r="130" spans="2:20" ht="14.4" x14ac:dyDescent="0.3">
      <c r="B130" s="1"/>
      <c r="C130" s="1"/>
      <c r="D130" s="1"/>
      <c r="E130" s="1"/>
      <c r="F130" s="1"/>
      <c r="G130" s="1"/>
      <c r="H130" s="1"/>
      <c r="I130" s="1"/>
      <c r="J130" s="1"/>
      <c r="K130" s="1"/>
      <c r="T130" s="1"/>
    </row>
    <row r="131" spans="2:20" ht="14.4" x14ac:dyDescent="0.3">
      <c r="B131" s="1"/>
      <c r="C131" s="1"/>
      <c r="D131" s="1"/>
      <c r="E131" s="1"/>
      <c r="F131" s="1"/>
      <c r="G131" s="1"/>
      <c r="H131" s="1"/>
      <c r="I131" s="1"/>
      <c r="J131" s="1"/>
      <c r="K131" s="1"/>
      <c r="T131" s="1"/>
    </row>
    <row r="132" spans="2:20" thickBot="1" x14ac:dyDescent="0.35">
      <c r="K132" s="1"/>
    </row>
    <row r="133" spans="2:20" ht="14.4" x14ac:dyDescent="0.3">
      <c r="N133" s="132" t="s">
        <v>96</v>
      </c>
      <c r="O133" s="133" t="s">
        <v>97</v>
      </c>
      <c r="P133" s="133" t="s">
        <v>98</v>
      </c>
      <c r="Q133" s="134" t="s">
        <v>99</v>
      </c>
    </row>
    <row r="134" spans="2:20" ht="14.4" x14ac:dyDescent="0.3">
      <c r="N134" s="77">
        <v>0</v>
      </c>
      <c r="O134" s="129">
        <f>SUM(0%*I112)</f>
        <v>0</v>
      </c>
      <c r="P134" s="129">
        <f>SUM(0%*I112)</f>
        <v>0</v>
      </c>
      <c r="Q134" s="140">
        <f>SUM(0%*I112)</f>
        <v>0</v>
      </c>
    </row>
    <row r="135" spans="2:20" ht="14.4" x14ac:dyDescent="0.3">
      <c r="N135" s="77">
        <v>1</v>
      </c>
      <c r="O135" s="129">
        <f>SUM(0%*I112)</f>
        <v>0</v>
      </c>
      <c r="P135" s="129">
        <f>SUM(0%*I112)</f>
        <v>0</v>
      </c>
      <c r="Q135" s="140">
        <f>SUM(0%*I112)</f>
        <v>0</v>
      </c>
    </row>
    <row r="136" spans="2:20" ht="14.4" x14ac:dyDescent="0.3">
      <c r="N136" s="77">
        <v>2</v>
      </c>
      <c r="O136" s="129">
        <f>SUM(0%*I112)</f>
        <v>0</v>
      </c>
      <c r="P136" s="129">
        <f>SUM(0%*I112)</f>
        <v>0</v>
      </c>
      <c r="Q136" s="140">
        <f>SUM(0%*I112)</f>
        <v>0</v>
      </c>
    </row>
    <row r="137" spans="2:20" ht="14.4" x14ac:dyDescent="0.3">
      <c r="N137" s="77">
        <v>3</v>
      </c>
      <c r="O137" s="129">
        <f>SUM(0%*I112)</f>
        <v>0</v>
      </c>
      <c r="P137" s="129">
        <f>SUM(0%*I112)</f>
        <v>0</v>
      </c>
      <c r="Q137" s="140">
        <f>SUM(0%*I112)</f>
        <v>0</v>
      </c>
    </row>
    <row r="138" spans="2:20" ht="14.4" x14ac:dyDescent="0.3">
      <c r="N138" s="77">
        <v>4</v>
      </c>
      <c r="O138" s="129">
        <f>SUM(35%*I112)</f>
        <v>0</v>
      </c>
      <c r="P138" s="129">
        <f>SUM(20%*I112)</f>
        <v>0</v>
      </c>
      <c r="Q138" s="140">
        <f>SUM(10%*I112)</f>
        <v>0</v>
      </c>
    </row>
    <row r="139" spans="2:20" ht="14.4" x14ac:dyDescent="0.3">
      <c r="N139" s="77">
        <v>5</v>
      </c>
      <c r="O139" s="129">
        <f>SUM(70%*I112)</f>
        <v>0</v>
      </c>
      <c r="P139" s="129">
        <f>SUM(35%*I112)</f>
        <v>0</v>
      </c>
      <c r="Q139" s="140">
        <f>SUM(25%*I112)</f>
        <v>0</v>
      </c>
    </row>
    <row r="140" spans="2:20" ht="14.4" x14ac:dyDescent="0.3">
      <c r="N140" s="77">
        <v>6</v>
      </c>
      <c r="O140" s="130">
        <f>SUM(100%*I112)</f>
        <v>0</v>
      </c>
      <c r="P140" s="129">
        <f>SUM(50%*I112)</f>
        <v>0</v>
      </c>
      <c r="Q140" s="140">
        <f>SUM(35%*I112)</f>
        <v>0</v>
      </c>
    </row>
    <row r="141" spans="2:20" ht="14.4" x14ac:dyDescent="0.3">
      <c r="N141" s="77">
        <v>7</v>
      </c>
      <c r="O141" s="131"/>
      <c r="P141" s="129">
        <f>SUM(65%*I112)</f>
        <v>0</v>
      </c>
      <c r="Q141" s="140">
        <f>SUM(45%*I112)</f>
        <v>0</v>
      </c>
    </row>
    <row r="142" spans="2:20" ht="14.4" x14ac:dyDescent="0.3">
      <c r="N142" s="77">
        <v>8</v>
      </c>
      <c r="O142" s="136"/>
      <c r="P142" s="129">
        <f>SUM(75%*I112)</f>
        <v>0</v>
      </c>
      <c r="Q142" s="140">
        <f>SUM(55%*I112)</f>
        <v>0</v>
      </c>
    </row>
    <row r="143" spans="2:20" ht="14.4" x14ac:dyDescent="0.3">
      <c r="N143" s="77">
        <v>9</v>
      </c>
      <c r="O143" s="136"/>
      <c r="P143" s="130">
        <f>SUM(100%*I112)</f>
        <v>0</v>
      </c>
      <c r="Q143" s="140">
        <f>SUM(65%*I112)</f>
        <v>0</v>
      </c>
    </row>
    <row r="144" spans="2:20" ht="14.4" x14ac:dyDescent="0.3">
      <c r="N144" s="77">
        <v>10</v>
      </c>
      <c r="O144" s="136"/>
      <c r="P144" s="130">
        <f>SUM(100%*I112)</f>
        <v>0</v>
      </c>
      <c r="Q144" s="140">
        <f>SUM(75%*I112)</f>
        <v>0</v>
      </c>
    </row>
    <row r="145" spans="14:17" ht="14.4" x14ac:dyDescent="0.3">
      <c r="N145" s="77">
        <v>11</v>
      </c>
      <c r="O145" s="136"/>
      <c r="P145" s="136"/>
      <c r="Q145" s="140">
        <f>SUM(85%*I112)</f>
        <v>0</v>
      </c>
    </row>
    <row r="146" spans="14:17" thickBot="1" x14ac:dyDescent="0.35">
      <c r="N146" s="135">
        <v>12</v>
      </c>
      <c r="O146" s="137"/>
      <c r="P146" s="137"/>
      <c r="Q146" s="141">
        <f>SUM(100%*I112)</f>
        <v>0</v>
      </c>
    </row>
  </sheetData>
  <sheetProtection sheet="1" objects="1" scenarios="1" selectLockedCells="1"/>
  <dataConsolidate/>
  <mergeCells count="48">
    <mergeCell ref="B96:J96"/>
    <mergeCell ref="B89:J89"/>
    <mergeCell ref="B92:C92"/>
    <mergeCell ref="B104:C104"/>
    <mergeCell ref="A11:B12"/>
    <mergeCell ref="B84:F86"/>
    <mergeCell ref="B97:C97"/>
    <mergeCell ref="B98:C98"/>
    <mergeCell ref="I100:I101"/>
    <mergeCell ref="B101:C102"/>
    <mergeCell ref="B100:D100"/>
    <mergeCell ref="B71:J71"/>
    <mergeCell ref="B78:J78"/>
    <mergeCell ref="C57:F57"/>
    <mergeCell ref="B46:H47"/>
    <mergeCell ref="B94:C94"/>
    <mergeCell ref="B79:C79"/>
    <mergeCell ref="B87:C87"/>
    <mergeCell ref="B90:C90"/>
    <mergeCell ref="B91:C91"/>
    <mergeCell ref="A10:B10"/>
    <mergeCell ref="B14:J14"/>
    <mergeCell ref="B15:J16"/>
    <mergeCell ref="E72:G72"/>
    <mergeCell ref="E73:G73"/>
    <mergeCell ref="H75:I75"/>
    <mergeCell ref="E75:G75"/>
    <mergeCell ref="B52:H53"/>
    <mergeCell ref="B60:H61"/>
    <mergeCell ref="C62:C63"/>
    <mergeCell ref="F39:H39"/>
    <mergeCell ref="F41:H41"/>
    <mergeCell ref="B49:H50"/>
    <mergeCell ref="B18:J18"/>
    <mergeCell ref="C54:C55"/>
    <mergeCell ref="B44:J44"/>
    <mergeCell ref="A3:B3"/>
    <mergeCell ref="A5:B5"/>
    <mergeCell ref="C3:E3"/>
    <mergeCell ref="C5:D5"/>
    <mergeCell ref="C6:D6"/>
    <mergeCell ref="B105:C106"/>
    <mergeCell ref="B127:J128"/>
    <mergeCell ref="B116:D116"/>
    <mergeCell ref="B109:J109"/>
    <mergeCell ref="B107:C107"/>
    <mergeCell ref="B115:F115"/>
    <mergeCell ref="B122:G122"/>
  </mergeCells>
  <dataValidations count="7">
    <dataValidation type="list" allowBlank="1" showErrorMessage="1" sqref="C4">
      <formula1>"RRH, PSH"</formula1>
    </dataValidation>
    <dataValidation type="decimal" allowBlank="1" showErrorMessage="1" sqref="C5:C7">
      <formula1>1</formula1>
      <formula2>9999999</formula2>
    </dataValidation>
    <dataValidation type="decimal" allowBlank="1" showDropDown="1" showErrorMessage="1" sqref="C8:C9">
      <formula1>1</formula1>
      <formula2>9999999999</formula2>
    </dataValidation>
    <dataValidation type="list" allowBlank="1" showInputMessage="1" showErrorMessage="1" sqref="C48 I81">
      <formula1>"Yes, No"</formula1>
    </dataValidation>
    <dataValidation type="decimal" allowBlank="1" sqref="I26:I37">
      <formula1>0</formula1>
      <formula2>100000</formula2>
    </dataValidation>
    <dataValidation type="date" operator="greaterThanOrEqual" allowBlank="1" showErrorMessage="1" sqref="C10">
      <formula1>C8</formula1>
    </dataValidation>
    <dataValidation type="list" allowBlank="1" showInputMessage="1" showErrorMessage="1" sqref="I99">
      <formula1>"1,2,3,"</formula1>
    </dataValidation>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ColWidth="8.77734375" defaultRowHeight="14.4" x14ac:dyDescent="0.3"/>
  <cols>
    <col min="1" max="1" width="44.109375" customWidth="1"/>
    <col min="2" max="2" width="65.44140625" customWidth="1"/>
  </cols>
  <sheetData>
    <row r="1" spans="1:2" ht="72" x14ac:dyDescent="0.3">
      <c r="A1" t="s">
        <v>100</v>
      </c>
      <c r="B1" s="76" t="s">
        <v>101</v>
      </c>
    </row>
    <row r="2" spans="1:2" ht="43.2" x14ac:dyDescent="0.3">
      <c r="A2" t="s">
        <v>102</v>
      </c>
      <c r="B2" s="76" t="s">
        <v>103</v>
      </c>
    </row>
    <row r="3" spans="1:2" ht="28.8" x14ac:dyDescent="0.3">
      <c r="A3" t="s">
        <v>104</v>
      </c>
      <c r="B3" s="76" t="s">
        <v>105</v>
      </c>
    </row>
    <row r="4" spans="1:2" ht="57.6" x14ac:dyDescent="0.3">
      <c r="A4" t="s">
        <v>106</v>
      </c>
      <c r="B4" s="76" t="s">
        <v>107</v>
      </c>
    </row>
    <row r="5" spans="1:2" ht="43.2" x14ac:dyDescent="0.3">
      <c r="A5" t="s">
        <v>108</v>
      </c>
      <c r="B5" s="76" t="s">
        <v>109</v>
      </c>
    </row>
    <row r="6" spans="1:2" ht="28.8" x14ac:dyDescent="0.3">
      <c r="A6" t="s">
        <v>110</v>
      </c>
      <c r="B6" s="76" t="s">
        <v>111</v>
      </c>
    </row>
    <row r="7" spans="1:2" ht="72" x14ac:dyDescent="0.3">
      <c r="A7" t="s">
        <v>112</v>
      </c>
      <c r="B7" s="76" t="s">
        <v>113</v>
      </c>
    </row>
    <row r="8" spans="1:2" ht="28.8" x14ac:dyDescent="0.3">
      <c r="A8" t="s">
        <v>114</v>
      </c>
      <c r="B8" s="76" t="s">
        <v>115</v>
      </c>
    </row>
    <row r="9" spans="1:2" ht="28.8" x14ac:dyDescent="0.3">
      <c r="A9" t="s">
        <v>116</v>
      </c>
      <c r="B9" s="76" t="s">
        <v>117</v>
      </c>
    </row>
  </sheetData>
  <sheetProtection algorithmName="SHA-512" hashValue="ipStiv/PUDoS0lol408hysQBZ0hiJuoEeACeYsuPipo+nD8rTgexF+0B6ZIr7ggkZTjHEWbWax4PJWnn2EgsHA==" saltValue="NCKE3q52Z00SvGbOmLYFC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120" zoomScaleNormal="120" workbookViewId="0">
      <selection activeCell="N7" sqref="N7"/>
    </sheetView>
  </sheetViews>
  <sheetFormatPr defaultColWidth="8.77734375" defaultRowHeight="14.4" x14ac:dyDescent="0.3"/>
  <cols>
    <col min="1" max="1" width="29" customWidth="1"/>
    <col min="2" max="2" width="12.44140625" customWidth="1"/>
    <col min="3" max="3" width="16.33203125" customWidth="1"/>
    <col min="4" max="4" width="12.44140625" customWidth="1"/>
  </cols>
  <sheetData>
    <row r="1" spans="1:5" x14ac:dyDescent="0.3">
      <c r="A1" s="244" t="s">
        <v>118</v>
      </c>
      <c r="B1" s="244"/>
      <c r="C1" s="244"/>
      <c r="D1" s="244"/>
      <c r="E1" s="1"/>
    </row>
    <row r="2" spans="1:5" x14ac:dyDescent="0.3">
      <c r="A2" s="244"/>
      <c r="B2" s="244"/>
      <c r="C2" s="244"/>
      <c r="D2" s="244"/>
      <c r="E2" s="1"/>
    </row>
    <row r="3" spans="1:5" ht="15" thickBot="1" x14ac:dyDescent="0.35">
      <c r="A3" s="165"/>
      <c r="B3" s="165"/>
      <c r="C3" s="165"/>
      <c r="D3" s="165"/>
      <c r="E3" s="1"/>
    </row>
    <row r="4" spans="1:5" x14ac:dyDescent="0.3">
      <c r="A4" s="171" t="s">
        <v>119</v>
      </c>
      <c r="B4" s="172">
        <v>3</v>
      </c>
      <c r="C4" s="172">
        <v>2</v>
      </c>
      <c r="D4" s="173">
        <v>1</v>
      </c>
      <c r="E4" s="1"/>
    </row>
    <row r="5" spans="1:5" ht="28.8" x14ac:dyDescent="0.3">
      <c r="A5" s="179" t="s">
        <v>96</v>
      </c>
      <c r="B5" s="167" t="s">
        <v>120</v>
      </c>
      <c r="C5" s="167" t="s">
        <v>121</v>
      </c>
      <c r="D5" s="180" t="s">
        <v>122</v>
      </c>
      <c r="E5" s="166"/>
    </row>
    <row r="6" spans="1:5" x14ac:dyDescent="0.3">
      <c r="A6" s="174">
        <v>0</v>
      </c>
      <c r="B6" s="168">
        <f>SUM(0%*'Rent Calc'!I112)</f>
        <v>0</v>
      </c>
      <c r="C6" s="168">
        <f>SUM(0%*'Rent Calc'!I112)</f>
        <v>0</v>
      </c>
      <c r="D6" s="175">
        <f>SUM(0%*'Rent Calc'!I112)</f>
        <v>0</v>
      </c>
      <c r="E6" s="1"/>
    </row>
    <row r="7" spans="1:5" x14ac:dyDescent="0.3">
      <c r="A7" s="174">
        <v>1</v>
      </c>
      <c r="B7" s="168">
        <f>SUM(0%*'Rent Calc'!I112)</f>
        <v>0</v>
      </c>
      <c r="C7" s="168">
        <f>SUM(0%*'Rent Calc'!I112)</f>
        <v>0</v>
      </c>
      <c r="D7" s="175">
        <f>SUM(0%*'Rent Calc'!I112)</f>
        <v>0</v>
      </c>
      <c r="E7" s="1"/>
    </row>
    <row r="8" spans="1:5" x14ac:dyDescent="0.3">
      <c r="A8" s="174">
        <v>2</v>
      </c>
      <c r="B8" s="168">
        <f>SUM(0%*'Rent Calc'!I112)</f>
        <v>0</v>
      </c>
      <c r="C8" s="168">
        <f>SUM(0%*'Rent Calc'!I112)</f>
        <v>0</v>
      </c>
      <c r="D8" s="175">
        <f>SUM(0%*'Rent Calc'!I112)</f>
        <v>0</v>
      </c>
      <c r="E8" s="1"/>
    </row>
    <row r="9" spans="1:5" x14ac:dyDescent="0.3">
      <c r="A9" s="174">
        <v>3</v>
      </c>
      <c r="B9" s="168">
        <f>SUM(0%*'Rent Calc'!I112)</f>
        <v>0</v>
      </c>
      <c r="C9" s="168">
        <f>SUM(0%*'Rent Calc'!I112)</f>
        <v>0</v>
      </c>
      <c r="D9" s="175">
        <f>SUM(0%*'Rent Calc'!I112)</f>
        <v>0</v>
      </c>
      <c r="E9" s="1"/>
    </row>
    <row r="10" spans="1:5" x14ac:dyDescent="0.3">
      <c r="A10" s="174">
        <v>4</v>
      </c>
      <c r="B10" s="168">
        <f>SUM(35%*'Rent Calc'!I112)</f>
        <v>0</v>
      </c>
      <c r="C10" s="168">
        <f>SUM(20%*'Rent Calc'!I112)</f>
        <v>0</v>
      </c>
      <c r="D10" s="175">
        <f>SUM(10%*'Rent Calc'!I112)</f>
        <v>0</v>
      </c>
      <c r="E10" s="1"/>
    </row>
    <row r="11" spans="1:5" x14ac:dyDescent="0.3">
      <c r="A11" s="174">
        <v>5</v>
      </c>
      <c r="B11" s="168">
        <f>SUM(70%*'Rent Calc'!I112)</f>
        <v>0</v>
      </c>
      <c r="C11" s="168">
        <f>SUM(35%*'Rent Calc'!I112)</f>
        <v>0</v>
      </c>
      <c r="D11" s="175">
        <f>SUM(25%*'Rent Calc'!I112)</f>
        <v>0</v>
      </c>
      <c r="E11" s="1"/>
    </row>
    <row r="12" spans="1:5" x14ac:dyDescent="0.3">
      <c r="A12" s="174">
        <v>6</v>
      </c>
      <c r="B12" s="169">
        <f>SUM(100%*'Rent Calc'!I112)</f>
        <v>0</v>
      </c>
      <c r="C12" s="168">
        <f>SUM(50%*'Rent Calc'!I112)</f>
        <v>0</v>
      </c>
      <c r="D12" s="175">
        <f>SUM(35%*'Rent Calc'!I112)</f>
        <v>0</v>
      </c>
      <c r="E12" s="1"/>
    </row>
    <row r="13" spans="1:5" x14ac:dyDescent="0.3">
      <c r="A13" s="174">
        <v>7</v>
      </c>
      <c r="B13" s="170">
        <v>0</v>
      </c>
      <c r="C13" s="168">
        <f>SUM(65%*'Rent Calc'!I112)</f>
        <v>0</v>
      </c>
      <c r="D13" s="175">
        <f>SUM(45%*'Rent Calc'!I112)</f>
        <v>0</v>
      </c>
      <c r="E13" s="1"/>
    </row>
    <row r="14" spans="1:5" x14ac:dyDescent="0.3">
      <c r="A14" s="174">
        <v>8</v>
      </c>
      <c r="B14" s="170">
        <v>0</v>
      </c>
      <c r="C14" s="168">
        <f>SUM(75%*'Rent Calc'!I112)</f>
        <v>0</v>
      </c>
      <c r="D14" s="175">
        <f>SUM(55%*'Rent Calc'!I112)</f>
        <v>0</v>
      </c>
      <c r="E14" s="1"/>
    </row>
    <row r="15" spans="1:5" x14ac:dyDescent="0.3">
      <c r="A15" s="174">
        <v>9</v>
      </c>
      <c r="B15" s="170">
        <v>0</v>
      </c>
      <c r="C15" s="168">
        <f>SUM(85%*'Rent Calc'!I112)</f>
        <v>0</v>
      </c>
      <c r="D15" s="175">
        <f>SUM(65%*'Rent Calc'!I112)</f>
        <v>0</v>
      </c>
      <c r="E15" s="1"/>
    </row>
    <row r="16" spans="1:5" x14ac:dyDescent="0.3">
      <c r="A16" s="174">
        <v>10</v>
      </c>
      <c r="B16" s="170">
        <v>0</v>
      </c>
      <c r="C16" s="169">
        <f>SUM(100%*'Rent Calc'!I112)</f>
        <v>0</v>
      </c>
      <c r="D16" s="175">
        <f>SUM(75%*'Rent Calc'!I112)</f>
        <v>0</v>
      </c>
      <c r="E16" s="1"/>
    </row>
    <row r="17" spans="1:5" x14ac:dyDescent="0.3">
      <c r="A17" s="174">
        <v>11</v>
      </c>
      <c r="B17" s="170">
        <v>0</v>
      </c>
      <c r="C17" s="170">
        <v>0</v>
      </c>
      <c r="D17" s="175">
        <f>SUM(85%*'Rent Calc'!I112)</f>
        <v>0</v>
      </c>
      <c r="E17" s="1"/>
    </row>
    <row r="18" spans="1:5" ht="15" thickBot="1" x14ac:dyDescent="0.35">
      <c r="A18" s="176">
        <v>12</v>
      </c>
      <c r="B18" s="177">
        <v>0</v>
      </c>
      <c r="C18" s="177">
        <v>0</v>
      </c>
      <c r="D18" s="178">
        <f>SUM(100%*'Rent Calc'!I112)</f>
        <v>0</v>
      </c>
      <c r="E18" s="1"/>
    </row>
    <row r="19" spans="1:5" x14ac:dyDescent="0.3">
      <c r="A19" s="1"/>
      <c r="B19" s="1"/>
      <c r="C19" s="1"/>
      <c r="D19" s="1"/>
      <c r="E19" s="1"/>
    </row>
    <row r="20" spans="1:5" x14ac:dyDescent="0.3">
      <c r="B20" s="1"/>
      <c r="C20" s="1"/>
      <c r="D20" s="1"/>
      <c r="E20" s="1"/>
    </row>
  </sheetData>
  <sheetProtection algorithmName="SHA-512" hashValue="SK6Sps3weXajyDzwB7HG0SWUMzzfN8lj0FD3IzX/R720bSP55Io0nS1Q4CCZQXo5IGAxCtbZ97QZril35R1EUw==" saltValue="4ehlGp78v9jSLyxLMMgLkA==" spinCount="100000" sheet="1" objects="1" scenarios="1"/>
  <mergeCells count="1">
    <mergeCell ref="A1: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13" sqref="A13"/>
    </sheetView>
  </sheetViews>
  <sheetFormatPr defaultColWidth="8.77734375" defaultRowHeight="14.4" x14ac:dyDescent="0.3"/>
  <cols>
    <col min="1" max="1" width="22.6640625" customWidth="1"/>
    <col min="3" max="3" width="26" customWidth="1"/>
    <col min="5" max="5" width="23.44140625" customWidth="1"/>
  </cols>
  <sheetData>
    <row r="1" spans="1:5" ht="23.4" x14ac:dyDescent="0.45">
      <c r="A1" s="249" t="s">
        <v>123</v>
      </c>
      <c r="B1" s="250"/>
      <c r="C1" s="250"/>
      <c r="D1" s="250"/>
      <c r="E1" s="251"/>
    </row>
    <row r="2" spans="1:5" ht="23.4" x14ac:dyDescent="0.45">
      <c r="A2" s="122" t="s">
        <v>124</v>
      </c>
      <c r="B2" s="252" t="s">
        <v>125</v>
      </c>
      <c r="C2" s="252"/>
      <c r="D2" s="252" t="s">
        <v>126</v>
      </c>
      <c r="E2" s="253"/>
    </row>
    <row r="3" spans="1:5" ht="23.4" x14ac:dyDescent="0.45">
      <c r="A3" s="123">
        <v>1</v>
      </c>
      <c r="B3" s="245">
        <v>16050</v>
      </c>
      <c r="C3" s="245"/>
      <c r="D3" s="245">
        <v>26750</v>
      </c>
      <c r="E3" s="246"/>
    </row>
    <row r="4" spans="1:5" ht="23.4" x14ac:dyDescent="0.45">
      <c r="A4" s="123">
        <v>2</v>
      </c>
      <c r="B4" s="245">
        <v>18350</v>
      </c>
      <c r="C4" s="245"/>
      <c r="D4" s="245">
        <v>30550</v>
      </c>
      <c r="E4" s="246"/>
    </row>
    <row r="5" spans="1:5" ht="23.4" x14ac:dyDescent="0.45">
      <c r="A5" s="123">
        <v>3</v>
      </c>
      <c r="B5" s="245">
        <v>21960</v>
      </c>
      <c r="C5" s="245"/>
      <c r="D5" s="245">
        <v>34350</v>
      </c>
      <c r="E5" s="246"/>
    </row>
    <row r="6" spans="1:5" ht="23.4" x14ac:dyDescent="0.45">
      <c r="A6" s="123">
        <v>4</v>
      </c>
      <c r="B6" s="245">
        <v>26500</v>
      </c>
      <c r="C6" s="245"/>
      <c r="D6" s="245">
        <v>38150</v>
      </c>
      <c r="E6" s="246"/>
    </row>
    <row r="7" spans="1:5" ht="23.4" x14ac:dyDescent="0.45">
      <c r="A7" s="123">
        <v>5</v>
      </c>
      <c r="B7" s="245">
        <v>31040</v>
      </c>
      <c r="C7" s="245"/>
      <c r="D7" s="245">
        <v>41250</v>
      </c>
      <c r="E7" s="246"/>
    </row>
    <row r="8" spans="1:5" ht="23.4" x14ac:dyDescent="0.45">
      <c r="A8" s="123">
        <v>6</v>
      </c>
      <c r="B8" s="245">
        <v>35580</v>
      </c>
      <c r="C8" s="245"/>
      <c r="D8" s="245">
        <v>44300</v>
      </c>
      <c r="E8" s="246"/>
    </row>
    <row r="9" spans="1:5" ht="23.4" x14ac:dyDescent="0.45">
      <c r="A9" s="123">
        <v>7</v>
      </c>
      <c r="B9" s="245">
        <v>40120</v>
      </c>
      <c r="C9" s="245"/>
      <c r="D9" s="245">
        <v>47350</v>
      </c>
      <c r="E9" s="246"/>
    </row>
    <row r="10" spans="1:5" ht="24" thickBot="1" x14ac:dyDescent="0.5">
      <c r="A10" s="124">
        <v>8</v>
      </c>
      <c r="B10" s="247">
        <v>44660</v>
      </c>
      <c r="C10" s="247"/>
      <c r="D10" s="247">
        <v>50400</v>
      </c>
      <c r="E10" s="248"/>
    </row>
    <row r="11" spans="1:5" ht="23.4" x14ac:dyDescent="0.45">
      <c r="A11" s="90"/>
      <c r="B11" s="90"/>
      <c r="C11" s="90"/>
      <c r="D11" s="90"/>
      <c r="E11" s="90"/>
    </row>
  </sheetData>
  <sheetProtection algorithmName="SHA-512" hashValue="VGmiriEaYDfYobN6Clw0C+/Zqdiq1UcC0u1U6QruvT4xzll7SJt5N0UfNCePM46MfExSRy+ZseIi8p0I+I6V8Q==" saltValue="4IIgpT8Gapr5iKXF+0U3TQ==" spinCount="100000" sheet="1" objects="1" scenarios="1"/>
  <mergeCells count="19">
    <mergeCell ref="B4:C4"/>
    <mergeCell ref="D4:E4"/>
    <mergeCell ref="A1:E1"/>
    <mergeCell ref="B2:C2"/>
    <mergeCell ref="D2:E2"/>
    <mergeCell ref="B3:C3"/>
    <mergeCell ref="D3:E3"/>
    <mergeCell ref="B5:C5"/>
    <mergeCell ref="D5:E5"/>
    <mergeCell ref="B6:C6"/>
    <mergeCell ref="D6:E6"/>
    <mergeCell ref="B7:C7"/>
    <mergeCell ref="D7:E7"/>
    <mergeCell ref="B8:C8"/>
    <mergeCell ref="D8:E8"/>
    <mergeCell ref="B9:C9"/>
    <mergeCell ref="D9:E9"/>
    <mergeCell ref="B10:C10"/>
    <mergeCell ref="D10: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57C9FB645EDB40B0F0A6B8AE2898A2" ma:contentTypeVersion="18" ma:contentTypeDescription="Create a new document." ma:contentTypeScope="" ma:versionID="1e278d1565ea6b121855cb0f4c097b0d">
  <xsd:schema xmlns:xsd="http://www.w3.org/2001/XMLSchema" xmlns:xs="http://www.w3.org/2001/XMLSchema" xmlns:p="http://schemas.microsoft.com/office/2006/metadata/properties" xmlns:ns3="864000d1-3c0f-4f40-990e-6d23a89ad714" xmlns:ns4="e2d67f1c-d857-44de-b578-0c7219d70548" targetNamespace="http://schemas.microsoft.com/office/2006/metadata/properties" ma:root="true" ma:fieldsID="1c60f5221a83b06b38cb3e1d17066571" ns3:_="" ns4:_="">
    <xsd:import namespace="864000d1-3c0f-4f40-990e-6d23a89ad714"/>
    <xsd:import namespace="e2d67f1c-d857-44de-b578-0c7219d7054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igrationWizId" minOccurs="0"/>
                <xsd:element ref="ns3:MigrationWizIdPermissions" minOccurs="0"/>
                <xsd:element ref="ns3:MigrationWizId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000d1-3c0f-4f40-990e-6d23a89ad71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igrationWizId" ma:index="23" nillable="true" ma:displayName="MigrationWizId" ma:internalName="MigrationWizId">
      <xsd:simpleType>
        <xsd:restriction base="dms:Text"/>
      </xsd:simpleType>
    </xsd:element>
    <xsd:element name="MigrationWizIdPermissions" ma:index="24" nillable="true" ma:displayName="MigrationWizIdPermissions" ma:internalName="MigrationWizIdPermissions">
      <xsd:simpleType>
        <xsd:restriction base="dms:Text"/>
      </xsd:simpleType>
    </xsd:element>
    <xsd:element name="MigrationWizIdVersion" ma:index="25" nillable="true" ma:displayName="MigrationWizIdVersion" ma:internalName="MigrationWizId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d67f1c-d857-44de-b578-0c7219d7054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864000d1-3c0f-4f40-990e-6d23a89ad714" xsi:nil="true"/>
    <MigrationWizId xmlns="864000d1-3c0f-4f40-990e-6d23a89ad714" xsi:nil="true"/>
    <_activity xmlns="864000d1-3c0f-4f40-990e-6d23a89ad714" xsi:nil="true"/>
    <MigrationWizIdVersion xmlns="864000d1-3c0f-4f40-990e-6d23a89ad714" xsi:nil="true"/>
  </documentManagement>
</p:properties>
</file>

<file path=customXml/itemProps1.xml><?xml version="1.0" encoding="utf-8"?>
<ds:datastoreItem xmlns:ds="http://schemas.openxmlformats.org/officeDocument/2006/customXml" ds:itemID="{E7A36DFA-37D1-4536-84E5-18882BF58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000d1-3c0f-4f40-990e-6d23a89ad714"/>
    <ds:schemaRef ds:uri="e2d67f1c-d857-44de-b578-0c7219d7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1B4D02-71EE-4510-8D11-2402A65202E5}">
  <ds:schemaRefs>
    <ds:schemaRef ds:uri="http://schemas.microsoft.com/sharepoint/v3/contenttype/forms"/>
  </ds:schemaRefs>
</ds:datastoreItem>
</file>

<file path=customXml/itemProps3.xml><?xml version="1.0" encoding="utf-8"?>
<ds:datastoreItem xmlns:ds="http://schemas.openxmlformats.org/officeDocument/2006/customXml" ds:itemID="{660FB7A3-34FA-4594-A5BA-2C6FD320C116}">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e2d67f1c-d857-44de-b578-0c7219d70548"/>
    <ds:schemaRef ds:uri="864000d1-3c0f-4f40-990e-6d23a89ad71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Rent Calc</vt:lpstr>
      <vt:lpstr>Information &amp; Definitions</vt:lpstr>
      <vt:lpstr>RRH Tapering Guide</vt:lpstr>
      <vt:lpstr>Income Limits</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HSNPC</dc:creator>
  <cp:keywords/>
  <dc:description/>
  <cp:lastModifiedBy>Kate Santich</cp:lastModifiedBy>
  <cp:revision/>
  <dcterms:created xsi:type="dcterms:W3CDTF">2020-11-09T15:44:36Z</dcterms:created>
  <dcterms:modified xsi:type="dcterms:W3CDTF">2025-02-13T17:07:52Z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0x010100B857C9FB645EDB40B0F0A6B8AE2898A2</vt:lpwstr>
  </property>
</Properties>
</file>